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Объекты 2023 года (РП РМДС)" sheetId="1" r:id="rId1"/>
    <sheet name="Объекты 2023 года (РП ОМРДХ)" sheetId="2" r:id="rId2"/>
  </sheets>
  <externalReferences>
    <externalReference r:id="rId3"/>
  </externalReferenc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1"/>
  <c r="J23"/>
  <c r="H23"/>
  <c r="I22"/>
  <c r="J22"/>
  <c r="H22"/>
  <c r="J21"/>
  <c r="I21"/>
  <c r="N20"/>
  <c r="N8"/>
  <c r="J28"/>
  <c r="K28"/>
  <c r="L29"/>
  <c r="L30"/>
  <c r="H28" l="1"/>
  <c r="N27"/>
  <c r="O27"/>
  <c r="L27" l="1"/>
  <c r="H38"/>
  <c r="I38"/>
  <c r="J38"/>
  <c r="K38"/>
  <c r="I31"/>
  <c r="J31"/>
  <c r="K31"/>
  <c r="K27" l="1"/>
  <c r="J27"/>
  <c r="N26"/>
  <c r="L26" s="1"/>
  <c r="H26"/>
  <c r="L25"/>
  <c r="H25"/>
  <c r="L24"/>
  <c r="H24"/>
  <c r="L23"/>
  <c r="L22"/>
  <c r="L21"/>
  <c r="H21"/>
  <c r="L20"/>
  <c r="H20"/>
  <c r="L19"/>
  <c r="P19" s="1"/>
  <c r="L18"/>
  <c r="H18"/>
  <c r="N17"/>
  <c r="L17" s="1"/>
  <c r="J17"/>
  <c r="I17"/>
  <c r="N16"/>
  <c r="L16" s="1"/>
  <c r="J16"/>
  <c r="I16"/>
  <c r="L15"/>
  <c r="L14"/>
  <c r="L13"/>
  <c r="N12"/>
  <c r="L12" s="1"/>
  <c r="J12"/>
  <c r="I12"/>
  <c r="L11"/>
  <c r="H11"/>
  <c r="L10"/>
  <c r="J10"/>
  <c r="H10" s="1"/>
  <c r="L9"/>
  <c r="J9"/>
  <c r="I9"/>
  <c r="L8"/>
  <c r="J8"/>
  <c r="I8"/>
  <c r="R7"/>
  <c r="Q7"/>
  <c r="N7"/>
  <c r="L7" s="1"/>
  <c r="J7"/>
  <c r="I7"/>
  <c r="S7" l="1"/>
  <c r="H12"/>
  <c r="P12" s="1"/>
  <c r="H17"/>
  <c r="H7"/>
  <c r="P7" s="1"/>
  <c r="I6"/>
  <c r="L6"/>
  <c r="L5" s="1"/>
  <c r="P26"/>
  <c r="P23"/>
  <c r="P20"/>
  <c r="H16"/>
  <c r="P16" s="1"/>
  <c r="P25"/>
  <c r="P18"/>
  <c r="H9"/>
  <c r="P9" s="1"/>
  <c r="P24"/>
  <c r="P22"/>
  <c r="P21"/>
  <c r="H8"/>
  <c r="P8" s="1"/>
  <c r="P10"/>
  <c r="P11"/>
  <c r="P17"/>
  <c r="H6" l="1"/>
  <c r="H5" s="1"/>
  <c r="P38"/>
  <c r="L37"/>
  <c r="L36"/>
  <c r="L35"/>
  <c r="L34"/>
  <c r="L33"/>
  <c r="L32"/>
  <c r="P28"/>
  <c r="H31" l="1"/>
  <c r="I27"/>
  <c r="S6"/>
  <c r="S5" s="1"/>
  <c r="R6"/>
  <c r="R5" s="1"/>
  <c r="Q6"/>
  <c r="Q5" s="1"/>
  <c r="O6"/>
  <c r="N6"/>
  <c r="M6"/>
  <c r="M5" s="1"/>
  <c r="K6"/>
  <c r="K5" s="1"/>
  <c r="J6"/>
  <c r="H27" l="1"/>
  <c r="P31"/>
  <c r="N5"/>
  <c r="I5"/>
  <c r="J5"/>
  <c r="O5"/>
  <c r="P6"/>
  <c r="P27" l="1"/>
  <c r="P5"/>
</calcChain>
</file>

<file path=xl/sharedStrings.xml><?xml version="1.0" encoding="utf-8"?>
<sst xmlns="http://schemas.openxmlformats.org/spreadsheetml/2006/main" count="216" uniqueCount="180">
  <si>
    <t>КАССОВОЕ ОСВОЕНИЕ, руб.</t>
  </si>
  <si>
    <r>
      <rPr>
        <b/>
        <sz val="12"/>
        <rFont val="Times New Roman"/>
        <family val="1"/>
        <charset val="204"/>
      </rPr>
      <t>КАССОВОЕ ОСВОЕНИЕ ФП "СОДЕЙСТВИЕ"</t>
    </r>
    <r>
      <rPr>
        <b/>
        <sz val="11"/>
        <rFont val="Times New Roman"/>
        <family val="1"/>
        <charset val="204"/>
      </rPr>
      <t>, руб.</t>
    </r>
  </si>
  <si>
    <t>№ п/п</t>
  </si>
  <si>
    <t xml:space="preserve">Подрядная организация на выполнение работ </t>
  </si>
  <si>
    <t>Наименование объектов</t>
  </si>
  <si>
    <t>Номер и дата заключения договора</t>
  </si>
  <si>
    <t>Предмет договора (краткое содержание)</t>
  </si>
  <si>
    <t>Сроки реализации</t>
  </si>
  <si>
    <t>ПЛАН, руб.</t>
  </si>
  <si>
    <t>ФАКТ, руб.</t>
  </si>
  <si>
    <t>Процент кассового исполнения</t>
  </si>
  <si>
    <t>Процент исполнения</t>
  </si>
  <si>
    <t>ВСЕГО</t>
  </si>
  <si>
    <t>ФБ</t>
  </si>
  <si>
    <t>ОБ</t>
  </si>
  <si>
    <t>МБ</t>
  </si>
  <si>
    <t>%</t>
  </si>
  <si>
    <t>ИТОГО (без учета расходов на строительный контроль и авторский надзор):</t>
  </si>
  <si>
    <t>Автомобильные дороги общего пользования регионального и межмуниципального значения Мурманской области</t>
  </si>
  <si>
    <t>ООО "СЕВЕР СТРОЙ"</t>
  </si>
  <si>
    <t>а/д Кола - Серебрянские ГЭС с подъездами, км 32 - км 42, км 45 - км 49, км 50 - км 64</t>
  </si>
  <si>
    <t>№ 24 от 01.04.2022</t>
  </si>
  <si>
    <t>Выполнение работ по ремонту автомобильной дороги Кола - Серебрянские ГЭС с подъездами, км 32 - км 42, км 45 - км 49, км 50 - км 64</t>
  </si>
  <si>
    <t>2022-2023</t>
  </si>
  <si>
    <t>Автоподъезд к селу Териберка, км 10 - км 20</t>
  </si>
  <si>
    <t>№ 25 от 01.04.2022</t>
  </si>
  <si>
    <t>Выполнение работ по реконструкции автоподъезда к селу Териберка, км 10-км 20</t>
  </si>
  <si>
    <t>2022-2024</t>
  </si>
  <si>
    <t>Автоподъезд к селу Териберка, км 20 - км 35</t>
  </si>
  <si>
    <t>№ 35 от 04.05.2022</t>
  </si>
  <si>
    <t>Выполнение работ по капитальному ремонту автоподъезда к селу Териберка, км 20-км 35</t>
  </si>
  <si>
    <t>ООО "УК"МУРМАНСКОЕ ДОРОЖНОЕ УПРАВЛЕНИЕ"</t>
  </si>
  <si>
    <t>Мостовой переход через р. Кети на км 14 + 135 автоподъезда к населенному пункту Зареченск</t>
  </si>
  <si>
    <t>№ 23 от 01.04.2022</t>
  </si>
  <si>
    <t>Реконструкция мостового перехода через реку Кети на км 14 + 135 автоподъезда к населенному пункту Зареченск</t>
  </si>
  <si>
    <t>Мостовой переход через р. Эйнч на км 102 + 814 автомобильной дороги Кола - Серебрянские ГЭС с подъездами</t>
  </si>
  <si>
    <t>№ 22  от 01.04.2022</t>
  </si>
  <si>
    <t>Реконструкция мостового перехода через р. Эйнч на км 102 + 814 автомобильной дороги Кола - Серебрянские ГЭС с подъездами</t>
  </si>
  <si>
    <t>ООО "КОЛЬСКОЕ ДОРОЖНОЕ УПРАВЛЕНИЕ"</t>
  </si>
  <si>
    <t>а/д Кола – Мурмаши с подъездами, км 4+000 – км 18+000 (выборочно)</t>
  </si>
  <si>
    <t>№ 02147 от 19.09.2022</t>
  </si>
  <si>
    <r>
      <rPr>
        <sz val="12"/>
        <rFont val="Times New Roman"/>
        <family val="1"/>
        <charset val="204"/>
      </rPr>
      <t xml:space="preserve">Выполнение работ по ремонту автомобильных дорог общего пользования регионального или межмуниципального значения Мурманской области "ЗАПАД"
</t>
    </r>
    <r>
      <rPr>
        <b/>
        <sz val="12"/>
        <rFont val="Times New Roman"/>
        <family val="1"/>
        <charset val="204"/>
      </rPr>
      <t xml:space="preserve">
Опережающие темпы ремонта 2-х объектов в 2022 году</t>
    </r>
  </si>
  <si>
    <t>Ремонт а/д Кола – Мурмаши с подъездами, км 4+000 – км 18+000 (выборочно)
Общее выполнение - 100 %</t>
  </si>
  <si>
    <t>а/д Кола – Зверосовхоз, км 0+000 – км 4+000 (выборочно)</t>
  </si>
  <si>
    <r>
      <rPr>
        <b/>
        <sz val="12"/>
        <color rgb="FF000000"/>
        <rFont val="Times New Roman"/>
        <family val="1"/>
        <charset val="204"/>
      </rPr>
      <t xml:space="preserve">Ремонт а/д Кола – Зверосовхоз, км 0+000 – км 4+000 (выборочно)       </t>
    </r>
    <r>
      <rPr>
        <sz val="12"/>
        <color rgb="FF000000"/>
        <rFont val="Times New Roman"/>
        <family val="1"/>
        <charset val="204"/>
      </rPr>
      <t xml:space="preserve">                                                  
</t>
    </r>
    <r>
      <rPr>
        <b/>
        <sz val="12"/>
        <color rgb="FF000000"/>
        <rFont val="Times New Roman"/>
        <family val="1"/>
        <charset val="204"/>
      </rPr>
      <t>Общее выполнение -  100%</t>
    </r>
  </si>
  <si>
    <t>а/д Кола – Выходной, км 2+000 – км 6+000 (выборочно)</t>
  </si>
  <si>
    <r>
      <rPr>
        <b/>
        <sz val="12"/>
        <color rgb="FF000000"/>
        <rFont val="Times New Roman"/>
        <family val="1"/>
        <charset val="204"/>
      </rPr>
      <t xml:space="preserve">Ремонт а/д Кола - Выходной, км 2+000 - км 6+000 (выборочно)
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Общее выполнение - 100 %
</t>
    </r>
    <r>
      <rPr>
        <sz val="12"/>
        <color rgb="FF000000"/>
        <rFont val="Times New Roman"/>
        <family val="1"/>
        <charset val="204"/>
      </rPr>
      <t xml:space="preserve"> </t>
    </r>
  </si>
  <si>
    <t>а/д Мишуково-Снежногорск, км 0+000 - км 36+000 (выборочно)</t>
  </si>
  <si>
    <t>Ремонт а/д Мишуково-Снежногорск, км 0+000 - км 36+000 (выборочно)
Общее выполнение - 100 %</t>
  </si>
  <si>
    <t>ООО "МУРМАНСКОЕ ДОРОЖНОЕ УПРАВЛЕНИЕ"</t>
  </si>
  <si>
    <t xml:space="preserve">а/д  Пиренга-Ковдор, км 35+000 - км 90+000 (выборочно) </t>
  </si>
  <si>
    <t>№ 02148 от 19.09.2022</t>
  </si>
  <si>
    <t xml:space="preserve">Выполнение работ по ремонту автомобильной дороги Пиренга-Ковдор, км 35+000 - км 90+000 (выборочно) </t>
  </si>
  <si>
    <r>
      <rPr>
        <b/>
        <sz val="12"/>
        <rFont val="Times New Roman"/>
        <family val="1"/>
        <charset val="204"/>
      </rPr>
      <t xml:space="preserve">Ремонт а/д Пиренга-Ковдор, км 35+000 - км 90+000 (выборочно) 
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 xml:space="preserve">Общее выполнение - 100%   </t>
    </r>
  </si>
  <si>
    <t>а/д  Мишуково-Снежногорск, км 19+000 - км 38+160 (выборочно)</t>
  </si>
  <si>
    <t>№ 88 от 12.10.2022</t>
  </si>
  <si>
    <t xml:space="preserve">Выполнение работ по ремонту автомобильной дороги Мишуково-Снежногорск, км 19+000 - км 38+160 (выборочно)
</t>
  </si>
  <si>
    <r>
      <rPr>
        <b/>
        <sz val="12"/>
        <color rgb="FF000000"/>
        <rFont val="Times New Roman"/>
        <family val="1"/>
        <charset val="204"/>
      </rPr>
      <t xml:space="preserve">Ремонт а/д  Мишуково-Снежногорск, км 19+000 - км 38+160 (выборочно)
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>Общее выполнение - 100 %</t>
    </r>
  </si>
  <si>
    <t>Мостовой переход через р. Большая Печенга на км 32+586 автомобильной дороги Никель - Приречный-а/д "Лотта"</t>
  </si>
  <si>
    <t>№ 05161 от 11.04.2023</t>
  </si>
  <si>
    <t>Реконструкция мостового перехода через р. Большая Печенга на км 32+586 автомобильной дороги Никель - Приречный-а/д "Лотта"</t>
  </si>
  <si>
    <t>2023-2024</t>
  </si>
  <si>
    <t>Мостовой переход через р. Канентъявр на км 49 + 100 автомобильной дороги Кола - Серебрянские ГЭС с подъездами</t>
  </si>
  <si>
    <t>№ 05162 от 11.04.2023</t>
  </si>
  <si>
    <t>Реконструкция мостового перехода через р. Канентъявр на км 49 + 100 автомобильной дороги Кола - Серебрянские ГЭС с подъездами</t>
  </si>
  <si>
    <t>Мост через р. Малая Средняя на км 23+185 автомобильной дороги Кола - Серебрянские ГЭС с подъездами</t>
  </si>
  <si>
    <t xml:space="preserve">№ 02154 от 15.03.2023 </t>
  </si>
  <si>
    <t>Выполнение работ по ремонту моста через р. Малая Средняя на км 23+185 автомобильной дороги Кола - Серебрянские ГЭС с подъездами</t>
  </si>
  <si>
    <t>Мост через  р. Средняя на км 28+390 автомобильной дороги Кола - Серебрянские ГЭС с подъездами</t>
  </si>
  <si>
    <t>№ 02153 от 13.03.2023</t>
  </si>
  <si>
    <t>Выполнение работ по ремонту моста через  р. Средняя на км 28+390 автомобильной дороги Кола - Серебрянские ГЭС с подъездами</t>
  </si>
  <si>
    <t>ИП Петров Павел Иванович</t>
  </si>
  <si>
    <t>Мост через ручей Верест на км 59+087 автомобильной дороги Умба - Кандалакша</t>
  </si>
  <si>
    <t>№ 02155 от 27.03.2023</t>
  </si>
  <si>
    <t>Выполнение работ по ремонту моста через ручей Верест на км 59+087 автомобильной дороги Умба - Кандалакша</t>
  </si>
  <si>
    <t xml:space="preserve">ИП Петров Павел Иванович </t>
  </si>
  <si>
    <t>Мост через реку Умболка на км 16+555 автомобильной дороги Кировск - Коашва</t>
  </si>
  <si>
    <t>№ 02159 от 03.04.2023</t>
  </si>
  <si>
    <t>Выполнение работ по ремонту моста через реку Умболка на км 16+555 автомобильной дороги Кировск - Коашва</t>
  </si>
  <si>
    <t xml:space="preserve">ООО "УК"МУРМАНСКОЕ ДОРОЖНОЕ УПРАВЛЕНИЕ"           </t>
  </si>
  <si>
    <t>Мост через р. Ваенга на км 19+433 автоподъезда к городу Североморск</t>
  </si>
  <si>
    <t>№ 02160 от 03.04.2023</t>
  </si>
  <si>
    <t>Выполнение работ по ремонту моста через р. Ваенга на км 19+433 автоподъезда к городу Североморск</t>
  </si>
  <si>
    <t>а/д Кандалакша-Алакуртти-КПП «Салла», км 60+000 –км 100+000 (выборочно)</t>
  </si>
  <si>
    <t xml:space="preserve"> № 02181 от 18.07.2023</t>
  </si>
  <si>
    <t>Выполнение  работ ремонту  автомобильной  дороги Кандалакша-Алакуртти-КПП «Салла», км 60+000 –км 100+000 (выборочно)</t>
  </si>
  <si>
    <t>а/д  Пиренга-Ковдор, км 3 –км 68 (выборочно)</t>
  </si>
  <si>
    <t>№ 02180 от 18.07.2023</t>
  </si>
  <si>
    <t>Выполнение  работ  по  ремонту  автомобильной  дороги Пиренга-Ковдор, км 3 –км 68 (выборочно)</t>
  </si>
  <si>
    <t>Агломерация "Мурманская" (г. Мурманск)</t>
  </si>
  <si>
    <t>ООО "ФОРТУНА"</t>
  </si>
  <si>
    <t>Подъездная дорога к Центру ДЮТиЭ "Парус"</t>
  </si>
  <si>
    <t xml:space="preserve"> № 190/032023/003 от 24.03.2023</t>
  </si>
  <si>
    <t>Выполнение работ по ремонту автомобильных дорог общего пользования местного значения Первомайского административного округа города Мурманска</t>
  </si>
  <si>
    <t>просп. Кольский</t>
  </si>
  <si>
    <t>ул. Шевченко (от просп. Кольского до д. 36 А по ул.Шевченко)</t>
  </si>
  <si>
    <t>ул. Карла Маркса (от ул. Старостина до ул. Планерной)</t>
  </si>
  <si>
    <t>№ 190/032023/002  от 30.03.2023</t>
  </si>
  <si>
    <t>Выполнение работ по ремонту автомобильных дорог общего пользования местного значения Октябрьского административного округа города Мурманска</t>
  </si>
  <si>
    <t>ул. Планерная (от ул. Академика Книповича до ул. Карла Маркса)</t>
  </si>
  <si>
    <t>ул. Шмидта (от ул. Капитана Егорова до ул. Академика Книповича)</t>
  </si>
  <si>
    <t>ул. Георгия Седова (от Верхне-Ростинского шоссе до пр.Северного)</t>
  </si>
  <si>
    <t>ул. Старостина (от ул. Приозерной до ул. Мира)</t>
  </si>
  <si>
    <t>ул. Профсоюзов</t>
  </si>
  <si>
    <t>ул. Коммуны</t>
  </si>
  <si>
    <t>ООО "АКВАРИУМ"</t>
  </si>
  <si>
    <t>ул. Карла Либкнехта (от ул. Челюскинцев до Нижне-Ростинского шоссе)</t>
  </si>
  <si>
    <t>№ 190/032023/001  от 30.03.2023</t>
  </si>
  <si>
    <t>Выполнение работ по ремонту автомобильных дорог общего пользования местного значения Ленинского административного округа города Мурманска</t>
  </si>
  <si>
    <t>просп. Героев-североморцев (от пр. Серпантин до Верхне-Ростинского шоссе)</t>
  </si>
  <si>
    <t>Верхне-Ростинское шоссе (от просп. Героев-североморцев до ул. Старостина):
1) от просп. Героев-севером. до ост. "ул. Кильдинская" (ю. напр-е);
2) от ул. Георгия Седова до ул. Старостина (с перекрестками ВРШ-ул. Георгия Седова и ул. Старостина-ул. Свердлова-ВРШ)</t>
  </si>
  <si>
    <t>ул. Алексея Хлобыстова (от просп. Героев-североморцев до ул. Свердлова)</t>
  </si>
  <si>
    <t>проезд от д. 88 по ул. Александра Невского до ул.Кирпичной</t>
  </si>
  <si>
    <t>ул. Челюскинцев (от ул. Карла Либкнехта до пр. Серпантин)</t>
  </si>
  <si>
    <t>ул. Советская р-н Росляково (от ул. Заводской до ТП-241 в районе д. 19 по ул. Советской)</t>
  </si>
  <si>
    <t>ул. Молодежная р-н Росляково</t>
  </si>
  <si>
    <t>ООО  "ЭНЕРГО-АРСЕНАЛ"</t>
  </si>
  <si>
    <t>Устройство недостающего электроосвещения на автоподъезде к совхозу "Мончегорский", км 2+437 - км 3+633</t>
  </si>
  <si>
    <t>№ 04140 от 13.07.2022</t>
  </si>
  <si>
    <t>2022, неисполнен в полном объеме, завершение  СМР в 2023 г.,</t>
  </si>
  <si>
    <t>Общий объем выполнения – 100 %</t>
  </si>
  <si>
    <t>Устройство автоматического пункта весового и габаритного контроля (АПВГК) на автомобильной дороге Кола - Серебрянские ГЭС с подъездами, км 31</t>
  </si>
  <si>
    <t>Выполнение работ по устройству автоматического пункта весового и габаритного контроля (АПВГК) на автомобильной дороге Кола - Серебрянские ГЭС с подъездами, км 31</t>
  </si>
  <si>
    <t>Устройство недостающего электроосвещения на автомобильной дороге Кола - Мурмаши с подъездами, км 4+320 - км 4+560; км 13+500 - км 14+100</t>
  </si>
  <si>
    <t xml:space="preserve"> № 02171 от 10.05.2022</t>
  </si>
  <si>
    <t>Выполнение работ по контракту жизненного цикла на устройство недостающего электроосвещения  и содержание на автомобильной дороге Кола - Мурмаши с подъездами, км 4+320 - км 4+560; км 13+500 - км 14+100</t>
  </si>
  <si>
    <t>ООО "ВАЙД ГРУПП"</t>
  </si>
  <si>
    <t>Устройство недостающего электроосвещения на автомобильной дороге Кола - ж/д станция Выходной, км 0+000 - км 0+500</t>
  </si>
  <si>
    <t>№ 02168 от 17.04.2023</t>
  </si>
  <si>
    <t>Выполнение работ по контракту жизненного цикла на устройство недостающего электроосвещения и содержание на автомобильной дороге Кола - ж/д станция Выходной, км 0+000 - км 0+500</t>
  </si>
  <si>
    <t>ООО  "ММК"</t>
  </si>
  <si>
    <t>Поставка стационарных комплексов ФВФ (20 комплексов)</t>
  </si>
  <si>
    <t xml:space="preserve"> № 01156 от 19.04.2023</t>
  </si>
  <si>
    <t>Камеры установлены, введены в экспулатацию 100% с 23.06.2023 г.</t>
  </si>
  <si>
    <t>ООО "КОНТАКТ"</t>
  </si>
  <si>
    <t>Выполнение работ на принципах контракта жизненного цикла по установке светофорного объекта и его содержанию на автоподъезде к населенному пункту Лиинахамари, км 1+766</t>
  </si>
  <si>
    <r>
      <rPr>
        <sz val="12"/>
        <color rgb="FF000000"/>
        <rFont val="Times New Roman"/>
        <family val="1"/>
        <charset val="204"/>
      </rPr>
      <t xml:space="preserve">№ 0481 от 07.12.2020
</t>
    </r>
    <r>
      <rPr>
        <b/>
        <sz val="12"/>
        <color rgb="FF000000"/>
        <rFont val="Times New Roman"/>
        <family val="1"/>
        <charset val="204"/>
      </rPr>
      <t>(содержание объекта)</t>
    </r>
  </si>
  <si>
    <t>АО "МОСТОВОЕ ПРЕДПРИЯТИЕ"</t>
  </si>
  <si>
    <t>Выполнение работ по контракту жизненного цикла на устройство недостающих тротуаров и их содержание на автомобильной дороге Кола-Мурмаши с подъездами, км 3+268- км 3+406</t>
  </si>
  <si>
    <r>
      <rPr>
        <sz val="12"/>
        <color rgb="FF000000"/>
        <rFont val="Times New Roman"/>
        <family val="1"/>
        <charset val="204"/>
      </rPr>
      <t xml:space="preserve">№ 04118 от 11.08.2021 </t>
    </r>
    <r>
      <rPr>
        <b/>
        <sz val="12"/>
        <color rgb="FF000000"/>
        <rFont val="Times New Roman"/>
        <family val="1"/>
        <charset val="204"/>
      </rPr>
      <t>(содержание объекта)</t>
    </r>
  </si>
  <si>
    <t>Выполнение работ по контракту жизненного цикла на устройство недостающего электроосвещения на автомобильной дороге Апатиты-Тик-Губа, км 0+000 - км 0+440, км 1+420 - км 1+721</t>
  </si>
  <si>
    <r>
      <rPr>
        <sz val="12"/>
        <color rgb="FF000000"/>
        <rFont val="Times New Roman"/>
        <family val="1"/>
        <charset val="204"/>
      </rPr>
      <t xml:space="preserve">№ 04141 от 13.07.2022
</t>
    </r>
    <r>
      <rPr>
        <b/>
        <sz val="12"/>
        <color rgb="FF000000"/>
        <rFont val="Times New Roman"/>
        <family val="1"/>
        <charset val="204"/>
      </rPr>
      <t>(содержание объекта)</t>
    </r>
  </si>
  <si>
    <r>
      <t xml:space="preserve">Установка информационных щитов, фрезерование а/б покрытия проезжей части 100%, разработка корыта 100%, устройство щебеночного основания 100%, выравнивающий слой 100%,  покрытие из а/б 100%, укрепление обочин ФАМ 100%
</t>
    </r>
    <r>
      <rPr>
        <b/>
        <sz val="12"/>
        <rFont val="Times New Roman"/>
        <family val="1"/>
        <charset val="204"/>
      </rPr>
      <t>Общее выполнение – 100%</t>
    </r>
  </si>
  <si>
    <r>
      <t xml:space="preserve">Установка информационных щитов, фрезерование а/б покрытия проезжей части 100%, демонтаж б/к 100%, монтаж б/к 100%, выравнивающий слой 100%, а/б покрытие 100%, восстановление колодцев 100%, разборка а/б покрытия тротуаров 100% , а/б покрытие тротуаров 100%
</t>
    </r>
    <r>
      <rPr>
        <b/>
        <sz val="12"/>
        <rFont val="Times New Roman"/>
        <family val="1"/>
        <charset val="204"/>
      </rPr>
      <t xml:space="preserve">Общее выполнение – 100% </t>
    </r>
  </si>
  <si>
    <r>
      <t xml:space="preserve">Установка информационных щитов, разборка а/б покрытия тротуаров 100%, демонтаж ограждений 100%, демонтаж б/к 100%, фрезерование а/б покрытия проезжей части 100%, монтаж б/к 100%, восстановление колодцев 100%, выравнивающий слой 100%, покрытие из а/б 100%, устройство а/б покрытия тротуаров 100%, укрепление обочин 100%   
</t>
    </r>
    <r>
      <rPr>
        <b/>
        <sz val="12"/>
        <rFont val="Times New Roman"/>
        <family val="1"/>
        <charset val="204"/>
      </rPr>
      <t xml:space="preserve">Общее выполнение – 100%  </t>
    </r>
  </si>
  <si>
    <r>
      <t xml:space="preserve">Установка информационных щитов, демонтаж б/к 100%, демонтаж ограждений 100%, фрезерование а/б покрытия проезжей части 100%, разборка а/б покрытия тротуаров 100%, монтаж б/к 100%, выравнивающий слой 100%, восстановление колодцев 100%, а/б покрытие 100%, устройство а/б покрытия тротуаров 100%, монтаж ограждений 100%    
</t>
    </r>
    <r>
      <rPr>
        <b/>
        <sz val="12"/>
        <rFont val="Times New Roman"/>
        <family val="1"/>
        <charset val="204"/>
      </rPr>
      <t xml:space="preserve">Общее выполнение – 100%  </t>
    </r>
  </si>
  <si>
    <r>
      <t xml:space="preserve">Установка информационных щитов, демонтаж б/к 100%, демонтаж ограждений 100%, фрезерование а/б покрытия проезжей части 100%, разборка а/б покрытия тротуаров 100%, монтаж б/к 100%, устройство щебеночного основания 100%, выравнивающий слой 100%, а/б покрытие 100%, восстановление колодцев 100%, устройство а/б покрытия тротуаров 100%, монтаж ограждений 100%
</t>
    </r>
    <r>
      <rPr>
        <b/>
        <sz val="12"/>
        <rFont val="Times New Roman"/>
        <family val="1"/>
        <charset val="204"/>
      </rPr>
      <t xml:space="preserve">Общее выполнение – 100%  </t>
    </r>
  </si>
  <si>
    <r>
      <t xml:space="preserve">Установка информационных щитов, демонтаж б/к 100%, разборка а/б покрытия тротуаров 100%, фрезерование а/б покрытия проезжей части 100%, монтаж б/к 100%, выравнивающий слой 100%, а/б покрытие 100%, восстановление колодцев 100%, устройство а/б покрытия тротуаров 100%    
</t>
    </r>
    <r>
      <rPr>
        <b/>
        <sz val="12"/>
        <rFont val="Times New Roman"/>
        <family val="1"/>
        <charset val="204"/>
      </rPr>
      <t>Общее выполнение – 100%</t>
    </r>
  </si>
  <si>
    <r>
      <t xml:space="preserve">Установка информационных щитов, демонтаж б/к 100%, фрезерование а/б покрытия проезжей части 100%, устройство выравнивающего слоя 100%, восстановление колодцев 100%, монтаж б/к 100%, разборка а/б покрытия тротуаров 100%, устройство щебеночного основания 100%, устройство а/б покрытия тротуаров 100%, а/б покрытие 100% ,   устройство ИДН 100%
</t>
    </r>
    <r>
      <rPr>
        <b/>
        <sz val="12"/>
        <rFont val="Times New Roman"/>
        <family val="1"/>
        <charset val="204"/>
      </rPr>
      <t>Общее выполнение – 100%</t>
    </r>
  </si>
  <si>
    <r>
      <t xml:space="preserve">Установка информационных щитов,  фрезерование а/б покрытия проезжей части 100%, устройство выравнивающего слоя 100%, демонтаж б/к 100%, восстановление колодцев 100%, монтаж б/к 100%, демонтаж пешеходных ограждений 100% , а/б покрытие 100%
</t>
    </r>
    <r>
      <rPr>
        <b/>
        <sz val="12"/>
        <rFont val="Times New Roman"/>
        <family val="1"/>
        <charset val="204"/>
      </rPr>
      <t>Общее выполнение – 100%</t>
    </r>
  </si>
  <si>
    <r>
      <t xml:space="preserve">Установка информационных щитов,фрезерование а/б покрытия проезжей части 100%, выравнивающий слой 100% , демонтаж б/к 100%, монтаж б/к 100%,  восстановление колодцев 100%, покрытие из а/б 100%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>Общее выполнение – 100%</t>
    </r>
  </si>
  <si>
    <r>
      <t xml:space="preserve">Установка информационных щитов, демонтаж б/к 100%,   фрезерование а/б покрытия проезжей части 100%, монтаж б/к 100%,, устройство щебеночного основания 100%, выравнивающий слой 100% , покрытие из а/б  100% , восстановление колодцев 100%, разборка а/б покрытия тротуаров 100%, устройство покрытия тротуара - 100 %.
</t>
    </r>
    <r>
      <rPr>
        <b/>
        <sz val="12"/>
        <rFont val="Times New Roman"/>
        <family val="1"/>
        <charset val="204"/>
      </rPr>
      <t>Общее выполнение – 100%</t>
    </r>
  </si>
  <si>
    <r>
      <t xml:space="preserve">Установка информационных щитов, фрезерование а/б покрытия проезжей части 100%,  устройство выравнивающего слоя 100%, демонтаж б/к 100%, монтаж б/к 100%,  разборка а/б покрытия тротуаров 100%, устройство щебеночного основания - 100%, восстановление колодцев - 100%, устройство а/б покрытия  - 100%,  тротуары - 100%.                                                                                   </t>
    </r>
    <r>
      <rPr>
        <b/>
        <sz val="12"/>
        <rFont val="Times New Roman"/>
        <family val="1"/>
        <charset val="204"/>
      </rPr>
      <t xml:space="preserve">Общее выполнение – 100% </t>
    </r>
  </si>
  <si>
    <r>
      <t xml:space="preserve">Установка информационных щитов, фрезерование а/б покрытия проезжей части 100%,  устройство выравнивающего слоя 100% , демонтаж б/к 100%, монтаж б/к 100%, восстановление колодцев 100%, покрытие из а/б 100%                                                                                </t>
    </r>
    <r>
      <rPr>
        <b/>
        <sz val="12"/>
        <rFont val="Times New Roman"/>
        <family val="1"/>
        <charset val="204"/>
      </rPr>
      <t>Общее выполнение – 100%</t>
    </r>
  </si>
  <si>
    <r>
      <t xml:space="preserve">Установка информационных щитов, демонтаж б/к 100%, фрезерование а/б покрытия проезжей части 100%, устройство выравнивающего слоя 100%, восстановление колодцев 100%, разборка а/б покрытия тротуаров 100%, монтаж б/к 100%, устройство покрытия тротуаров 100%, устройство щебеночного основания 100%, покрытие из а/б  100%
</t>
    </r>
    <r>
      <rPr>
        <b/>
        <sz val="12"/>
        <rFont val="Times New Roman"/>
        <family val="1"/>
        <charset val="204"/>
      </rPr>
      <t>Общее выполнение – 100%</t>
    </r>
  </si>
  <si>
    <r>
      <t xml:space="preserve">Установка информационных щитов,  фрезерование а/б покрытия проезжей части 100%, устройство выравнивающего слоя 100%, демонтаж б/к 100%, восстановление колодцев 100%, монтаж б/к 100%, разборка а/б покрытия тротуаров 100%, устройство покрытия тротуаров 100%, покрытие из а/б 100%
</t>
    </r>
    <r>
      <rPr>
        <b/>
        <sz val="12"/>
        <rFont val="Times New Roman"/>
        <family val="1"/>
        <charset val="204"/>
      </rPr>
      <t>Общее выполнение – 100%</t>
    </r>
  </si>
  <si>
    <r>
      <t xml:space="preserve">Установка информационных щитов, демонтаж б/к 100%, монтаж б/к 100%, устройство щебеночного основания 100%, а/б покрытия 100%, разборка а/б покрытия тротуаров 100%, устройство покрытия тротуаров 100%, устройство ИДН 100%, укрепление обочин 100%
</t>
    </r>
    <r>
      <rPr>
        <b/>
        <sz val="12"/>
        <rFont val="Times New Roman"/>
        <family val="1"/>
        <charset val="204"/>
      </rPr>
      <t xml:space="preserve">Общее выполнение – 100%  </t>
    </r>
  </si>
  <si>
    <r>
      <t xml:space="preserve">Установка информационных щитов, демонтаж б/к 100%, разборка а/б покрытия тротуаров 100%, фрезерование а/б покрытия проезжей части 100%, монтаж б/к 100%, выравнивающий слой 100% , восстановление колодцев 100% , покрытие тротуаров 100%, покрытие проезжей части 100%,  перильные ограждения тротуарных ступеней 100%                                                                                                    </t>
    </r>
    <r>
      <rPr>
        <b/>
        <sz val="12"/>
        <rFont val="Times New Roman"/>
        <family val="1"/>
        <charset val="204"/>
      </rPr>
      <t xml:space="preserve">Общее выполнение – 100%  </t>
    </r>
  </si>
  <si>
    <r>
      <t xml:space="preserve">Установка информационных щитов, демонтаж б/к 100%, фрезерование а/б покрытия проезжей части 100%, разборка а/б покрытия тротуаров 100%, монтаж б/к 100%, устройство щебеночного основания 100%, выравнивающий слой 100%, а/б покрытие 100%, устройство покрытия тротуаров 100%                          
</t>
    </r>
    <r>
      <rPr>
        <b/>
        <sz val="12"/>
        <rFont val="Times New Roman"/>
        <family val="1"/>
        <charset val="204"/>
      </rPr>
      <t xml:space="preserve">Общее выполнение – 100%  </t>
    </r>
  </si>
  <si>
    <r>
      <t xml:space="preserve">Установка информационных щитов, демонтаж б/к 100%, фрезерование а/б покрытия проезжей части 100%, разборка а/б покрытия тротуаров 100%, монтаж б/к 100%, устройство щебеночного основания 100%, а/б покрытия 100%, выравнивающий слой 100%, устройство покрытия тротуаров 100%, устройство ИДН 100%                           
</t>
    </r>
    <r>
      <rPr>
        <b/>
        <sz val="12"/>
        <rFont val="Times New Roman"/>
        <family val="1"/>
        <charset val="204"/>
      </rPr>
      <t xml:space="preserve">Общее выполнение – 100%  </t>
    </r>
  </si>
  <si>
    <r>
      <t xml:space="preserve">
</t>
    </r>
    <r>
      <rPr>
        <b/>
        <sz val="12"/>
        <rFont val="Times New Roman"/>
        <family val="1"/>
        <charset val="204"/>
      </rPr>
      <t xml:space="preserve">Общее выполнение - 100%  </t>
    </r>
  </si>
  <si>
    <r>
      <t xml:space="preserve">Реконструкция мостового перехода через реку Кети на км 14 + 135 автоподъезда к населенному пункту Зареченск     
</t>
    </r>
    <r>
      <rPr>
        <sz val="12"/>
        <color rgb="FF1F497D"/>
        <rFont val="Times New Roman"/>
        <family val="1"/>
        <charset val="204"/>
      </rPr>
      <t xml:space="preserve">                                                                  
</t>
    </r>
    <r>
      <rPr>
        <b/>
        <sz val="12"/>
        <rFont val="Times New Roman"/>
        <family val="1"/>
        <charset val="204"/>
      </rPr>
      <t xml:space="preserve">Общее выполнение - 100 %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                                                  
</t>
    </r>
  </si>
  <si>
    <r>
      <t xml:space="preserve">Реконструкция мостового перехода через р. Эйнч на км 102 + 814 автомобильной дороги Кола - Серебрянские ГЭС с подъездами
</t>
    </r>
    <r>
      <rPr>
        <sz val="12"/>
        <color rgb="FF1F497D"/>
        <rFont val="Times New Roman"/>
        <family val="1"/>
        <charset val="204"/>
      </rPr>
      <t xml:space="preserve">                                                                                                         
</t>
    </r>
    <r>
      <rPr>
        <b/>
        <sz val="12"/>
        <rFont val="Times New Roman"/>
        <family val="1"/>
        <charset val="204"/>
      </rPr>
      <t xml:space="preserve">Общее выполнение – 100%                                                             </t>
    </r>
  </si>
  <si>
    <r>
      <rPr>
        <b/>
        <sz val="12"/>
        <rFont val="Times New Roman"/>
        <family val="1"/>
        <charset val="204"/>
      </rPr>
      <t>Ремонт моста через р. Малая Средняя на км 23+185 автомобильной дороги Кола - Серебрянские ГЭС с подъездами</t>
    </r>
    <r>
      <rPr>
        <sz val="12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                                                        
</t>
    </r>
    <r>
      <rPr>
        <b/>
        <sz val="12"/>
        <color theme="1"/>
        <rFont val="Times New Roman"/>
        <family val="1"/>
        <charset val="204"/>
      </rPr>
      <t>Общее выполнение –</t>
    </r>
    <r>
      <rPr>
        <b/>
        <sz val="12"/>
        <rFont val="Times New Roman"/>
        <family val="1"/>
        <charset val="204"/>
      </rPr>
      <t xml:space="preserve"> 100%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
</t>
    </r>
  </si>
  <si>
    <t>№ 04193 от 15.11.2023</t>
  </si>
  <si>
    <t>ООО «К-ТЕЛЕМАТИКА»</t>
  </si>
  <si>
    <r>
      <rPr>
        <b/>
        <sz val="12"/>
        <color theme="1"/>
        <rFont val="Times New Roman"/>
        <family val="1"/>
        <charset val="204"/>
      </rPr>
      <t>Ремонт моста через ручей Верест на км 59+087 автомобильной дороги Умба - Кандалакша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                    
</t>
    </r>
    <r>
      <rPr>
        <b/>
        <sz val="12"/>
        <color theme="1"/>
        <rFont val="Times New Roman"/>
        <family val="1"/>
        <charset val="204"/>
      </rPr>
      <t xml:space="preserve">Общее выполнение – 100%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</si>
  <si>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Ремонт моста через  р. Средняя на км 28+390 автомобильной дороги Кола - Серебрянские ГЭС с подъездами
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Общее выполнение – 100%  </t>
    </r>
  </si>
  <si>
    <t xml:space="preserve">Ремонт моста через реку Умболка на км 16+555 автомобильной дороги Кировск - Коашва
Общее выполнение – 100%     </t>
  </si>
  <si>
    <r>
      <rPr>
        <b/>
        <sz val="12"/>
        <color theme="1"/>
        <rFont val="Times New Roman"/>
        <family val="1"/>
        <charset val="204"/>
      </rPr>
      <t>Ремонт моста через р. Ваенга на км 19+433 автоподъезда к городу Североморск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Общее выполнение – 100% </t>
    </r>
  </si>
  <si>
    <r>
      <rPr>
        <b/>
        <sz val="12"/>
        <color theme="1"/>
        <rFont val="Times New Roman"/>
        <family val="1"/>
        <charset val="204"/>
      </rPr>
      <t>а/д  Кандалакша-Алакуртти-КПП «Салла», км 60+000 –км 100+000 (выборочно)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Общее выполнен</t>
    </r>
    <r>
      <rPr>
        <b/>
        <sz val="12"/>
        <rFont val="Times New Roman"/>
        <family val="1"/>
        <charset val="204"/>
      </rPr>
      <t xml:space="preserve">ие - 100% 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
                                                                                                          </t>
    </r>
  </si>
  <si>
    <r>
      <t xml:space="preserve">Ремонт  автомобильной  дороги Пиренга-Ковдор, км 3 –км 68 (выборочно)           </t>
    </r>
    <r>
      <rPr>
        <sz val="12"/>
        <rFont val="Times New Roman"/>
        <family val="1"/>
        <charset val="204"/>
      </rPr>
      <t xml:space="preserve">                               
</t>
    </r>
    <r>
      <rPr>
        <b/>
        <sz val="12"/>
        <rFont val="Times New Roman"/>
        <family val="1"/>
        <charset val="204"/>
      </rPr>
      <t xml:space="preserve">Общее выполнение - 100% </t>
    </r>
  </si>
  <si>
    <r>
      <t xml:space="preserve">Ремонт а/д Кола - Серебрянские ГЭС с подъездами, км 32 - км 42, км 45 - км 49, км 50 - км 64   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            
</t>
    </r>
    <r>
      <rPr>
        <sz val="12"/>
        <color rgb="FF1F497D"/>
        <rFont val="Times New Roman"/>
        <family val="1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 xml:space="preserve">Общее выполнение -100%                                          
</t>
    </r>
    <r>
      <rPr>
        <sz val="12"/>
        <color rgb="FF000000"/>
        <rFont val="Times New Roman"/>
        <family val="1"/>
        <charset val="204"/>
      </rPr>
      <t xml:space="preserve">
</t>
    </r>
    <r>
      <rPr>
        <b/>
        <sz val="12"/>
        <color rgb="FF000000"/>
        <rFont val="Times New Roman"/>
        <family val="1"/>
        <charset val="204"/>
      </rPr>
      <t xml:space="preserve">
</t>
    </r>
  </si>
  <si>
    <r>
      <t xml:space="preserve">Реконструкция мостового перехода через р. Большая Печенга на км 32+586 автомобильной дороги Никель - Приречный-а/д "Лотта"                       
</t>
    </r>
    <r>
      <rPr>
        <sz val="12"/>
        <color rgb="FF000000"/>
        <rFont val="Times New Roman"/>
        <family val="1"/>
        <charset val="204"/>
      </rPr>
      <t xml:space="preserve">подготовка территории тсроительства  - 20%                                                Демонтаж опор №1-4 - 100%             
Демонтаж существующего моста - 0%    
Демонтажные работы - 0%                                               
Земляное полотно - 94%                                               
Планировочные и укрепительные работы - 2%                                         
Опора моста №1 - 100 %                  
Опора моста №2 - 100 %                             
Опора  моста №3 - 100 %                                                          
Опора моста № 4 - 100 %                                                                    Пролетное строение - 40%                                                                    Опорные части - 50%
Демонтаж опор №1, №3 - 0%                                        
Демонтаж опоры №2 - 0% 
Сопряжение опоры №1 и опоры №4 с насыпью подходов - 50%
Конусы на 2 сопряжения - 29%                                                   
 </t>
    </r>
    <r>
      <rPr>
        <sz val="12"/>
        <color rgb="FFFF0000"/>
        <rFont val="Times New Roman"/>
        <family val="1"/>
        <charset val="204"/>
      </rPr>
      <t xml:space="preserve">                           
</t>
    </r>
    <r>
      <rPr>
        <sz val="12"/>
        <color theme="1"/>
        <rFont val="Times New Roman"/>
        <family val="1"/>
        <charset val="204"/>
      </rPr>
      <t xml:space="preserve">Закрыт 2-й этап.      </t>
    </r>
    <r>
      <rPr>
        <sz val="12"/>
        <color rgb="FFFF0000"/>
        <rFont val="Times New Roman"/>
        <family val="1"/>
        <charset val="204"/>
      </rPr>
      <t xml:space="preserve">                                                                             </t>
    </r>
    <r>
      <rPr>
        <sz val="12"/>
        <color theme="4"/>
        <rFont val="Times New Roman"/>
        <family val="1"/>
        <charset val="204"/>
      </rPr>
      <t xml:space="preserve">Технологический перерыв до 31.03.2024.   </t>
    </r>
    <r>
      <rPr>
        <b/>
        <sz val="12"/>
        <color theme="4"/>
        <rFont val="Times New Roman"/>
        <family val="1"/>
        <charset val="204"/>
      </rPr>
      <t xml:space="preserve">         </t>
    </r>
    <r>
      <rPr>
        <b/>
        <sz val="12"/>
        <color rgb="FF000000"/>
        <rFont val="Times New Roman"/>
        <family val="1"/>
        <charset val="204"/>
      </rPr>
      <t xml:space="preserve">                                     Общее выполнение – 46%.</t>
    </r>
  </si>
  <si>
    <r>
      <t xml:space="preserve">Реконструкция мостового перехода через р. Канентъявр на км 49 + 100 автомобильной дороги Кола - Серебрянские ГЭС с подъездами
</t>
    </r>
    <r>
      <rPr>
        <sz val="12"/>
        <rFont val="Times New Roman"/>
        <family val="1"/>
        <charset val="204"/>
      </rPr>
      <t xml:space="preserve">Подготовительные работы - 100%      
Организация дорожного движения на период производства работ (работы, выполняемые на одной половине проезжей части дороги) - 100%                                                                              
Разборка существующего обустройства (работы, выполняемые на одной половине проезжей части дороги) - 100%                 
Фрезеровка существующего асфальтобетонного покрытия - 100%
Рубка леса - 100 %                                                   
Срезка растительного слоя - 100%                                                
Демонтаж конструкций существующего моста - 100 %       
Земляные работы - 90%                                                      
Выемка - 100%            Кюветы - 100%                                                Устройсто уступов по откосам насыпей (в местах уширения земляного полотна) - 100%                                                                          Рыхление существующего откоса (в местах уширения земляного полотна) - 100%                                                                                             Насыпь - 100%                                                                    Укрепительные работы - 42%                                           
Укрепление откосов - 100%          
Укрепление кюветов - 25% 
Дорожная одежда - 2%                
Отвод воды - 3%               
Устройство ЛОС - 10%
Сооружение опоры № 1 - 100%                                 
Сооружение опоры № 2 - 100%  
Пролетное строение - 61%
Устройство сопряжения - 33%
Разборка временных конструкций моста - 0 %                                           Разборка подходов к временному мосту - 0 %                                           Демонтаж пролетного строения - 0 %                                                        </t>
    </r>
    <r>
      <rPr>
        <sz val="12"/>
        <color theme="1"/>
        <rFont val="Times New Roman"/>
        <family val="1"/>
        <charset val="204"/>
      </rPr>
      <t xml:space="preserve">Закрыт 2-й этап.     </t>
    </r>
    <r>
      <rPr>
        <sz val="12"/>
        <color rgb="FFFF0000"/>
        <rFont val="Times New Roman"/>
        <family val="1"/>
        <charset val="204"/>
      </rPr>
      <t xml:space="preserve">                                                                             </t>
    </r>
    <r>
      <rPr>
        <sz val="12"/>
        <color theme="4"/>
        <rFont val="Times New Roman"/>
        <family val="1"/>
        <charset val="204"/>
      </rPr>
      <t xml:space="preserve">Технологический перерыв до 31.03.2024.      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Общее выполнение – 40%     </t>
    </r>
  </si>
  <si>
    <t xml:space="preserve">Осуществляется разработка проектной документации. </t>
  </si>
  <si>
    <t>Информация о выполненных работах по состоянию на 15.12.2023</t>
  </si>
  <si>
    <r>
      <t xml:space="preserve">Реконструкции автоподъезда к селу Териберка, км 10-км 20
</t>
    </r>
    <r>
      <rPr>
        <sz val="12"/>
        <color rgb="FF000000"/>
        <rFont val="Times New Roman"/>
        <family val="1"/>
        <charset val="204"/>
      </rPr>
      <t>Подготовка территории строительства – 100%;
Подготовительные работы 
Организация дорожного движения на период производства работ – 100%;
Разборка  существующих сооружений – 100%  ;                                            
Земляные работы -  43%                                         
Буровзрывные работы - 54%      
Выемка (рыхление грунтов) - 88%                       
Кюветы-20%                                                              
Нарезка уступов  и устройство борозд в местах уширения -   30%                           
Насыпь - 20%  
Из выемки с транспортировкой в насыпь - 24%  
Искусственные сооружения. Трубы - 35%                                           Строительство труб Д-1.5 м -91%   
Строительство спиральновитых гофрированных труб 2хД-1.8 м - 50%</t>
    </r>
    <r>
      <rPr>
        <sz val="12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
</t>
    </r>
    <r>
      <rPr>
        <sz val="12"/>
        <rFont val="Times New Roman"/>
        <family val="1"/>
        <charset val="204"/>
      </rPr>
      <t xml:space="preserve">Технологический перерыв до 31.03.2024.           
Общее выполнение – 45% по выполненным физическим работам </t>
    </r>
  </si>
  <si>
    <r>
      <t xml:space="preserve">Капитальный ремонт автоподъезда к селу Териберка, км 20-км 35                         
</t>
    </r>
    <r>
      <rPr>
        <sz val="12"/>
        <rFont val="Times New Roman"/>
        <family val="1"/>
        <charset val="204"/>
      </rPr>
      <t xml:space="preserve">Подготовительные работы -67%                                     
Организация дорожного движения на период производства работ - 100 % 
Установка опор - 100 %                             
Переустройство кабеля связи ВОЛС на опорах ВЛ- 10кВ - 100 %
Земляные работы - 46%                                               
Буровзрывные работы-59%                                                
Выемка - 59%                                                                                                      
Кюветы - 54%
Насыпь - 14%                                                                      
Укрепительные работы - 1 %
Искусственные сооружения (трубы) - 85%                                   Устройство ЛОС - 29%                                                              
Технологический перерыв до 31.03.2024.  
Общее выполнение -40 % по выполненным физическим работам  </t>
    </r>
  </si>
  <si>
    <r>
      <t xml:space="preserve">Установка временных дорожных знаков на деревянных стойках - 100%         
Демонтаж дорожных знаков  - 100%                        Устройство средств технического регулирования - 100%                       
Погрузка и перевозка демонтированных дорожных знаков, блоков, пластин на 15 км - 100%       
Перевозка опор, светильников, кронштейнов на 2872 км - 100%   
Итого:Подготовительные работы. Доставка материалов и оборудования к месту назначения -  100%                   
Устройство опор освещения - 100%                         Подвеска проводов, устройство кабеля  - 100%         Работы по устройству заземления  - 100%                Установка стальных опор промежуточных    - 100%  </t>
    </r>
    <r>
      <rPr>
        <b/>
        <sz val="12"/>
        <rFont val="Times New Roman"/>
        <family val="1"/>
        <charset val="204"/>
      </rPr>
      <t xml:space="preserve">Общее выполнение - 100%            </t>
    </r>
    <r>
      <rPr>
        <sz val="12"/>
        <rFont val="Times New Roman"/>
        <family val="1"/>
        <charset val="204"/>
      </rPr>
      <t xml:space="preserve">                       
</t>
    </r>
  </si>
</sst>
</file>

<file path=xl/styles.xml><?xml version="1.0" encoding="utf-8"?>
<styleSheet xmlns="http://schemas.openxmlformats.org/spreadsheetml/2006/main">
  <numFmts count="4">
    <numFmt numFmtId="164" formatCode="#,##0.00\ _₽"/>
    <numFmt numFmtId="165" formatCode="_-* #,##0.00\ _₽_-;\-* #,##0.00\ _₽_-;_-* \-??\ _₽_-;_-@_-"/>
    <numFmt numFmtId="166" formatCode="#,##0.00_ ;\-#,##0.00\ "/>
    <numFmt numFmtId="167" formatCode="0.0%"/>
  </numFmts>
  <fonts count="25">
    <font>
      <sz val="11"/>
      <color rgb="FF000000"/>
      <name val="Calibri"/>
      <family val="2"/>
      <charset val="204"/>
    </font>
    <font>
      <sz val="10"/>
      <color rgb="FF000000"/>
      <name val="Arial Cyr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F497D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4"/>
      <name val="Times New Roman"/>
      <family val="1"/>
      <charset val="204"/>
    </font>
    <font>
      <b/>
      <sz val="12"/>
      <color theme="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6D9F1"/>
        <bgColor rgb="FFDCE6F2"/>
      </patternFill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DCE6F2"/>
        <bgColor rgb="FFEBF1DE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EBF1D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BF1DE"/>
      </patternFill>
    </fill>
    <fill>
      <patternFill patternType="solid">
        <fgColor theme="6" tint="0.79998168889431442"/>
        <bgColor rgb="FFF2F2F2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165" fontId="20" fillId="0" borderId="0" applyBorder="0" applyProtection="0"/>
    <xf numFmtId="9" fontId="20" fillId="0" borderId="0" applyBorder="0" applyProtection="0"/>
    <xf numFmtId="14" fontId="1" fillId="0" borderId="1">
      <alignment vertical="top" wrapText="1"/>
    </xf>
    <xf numFmtId="0" fontId="2" fillId="0" borderId="0"/>
  </cellStyleXfs>
  <cellXfs count="188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 wrapText="1"/>
    </xf>
    <xf numFmtId="0" fontId="5" fillId="6" borderId="1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10" fontId="5" fillId="6" borderId="1" xfId="2" applyNumberFormat="1" applyFont="1" applyFill="1" applyBorder="1" applyAlignment="1" applyProtection="1">
      <alignment horizontal="center" vertical="center"/>
    </xf>
    <xf numFmtId="0" fontId="3" fillId="0" borderId="1" xfId="0" applyFont="1" applyBorder="1"/>
    <xf numFmtId="4" fontId="5" fillId="3" borderId="1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top" wrapText="1"/>
    </xf>
    <xf numFmtId="0" fontId="3" fillId="3" borderId="1" xfId="0" applyFont="1" applyFill="1" applyBorder="1"/>
    <xf numFmtId="4" fontId="4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10" fontId="3" fillId="4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top" wrapText="1"/>
    </xf>
    <xf numFmtId="10" fontId="3" fillId="3" borderId="1" xfId="2" applyNumberFormat="1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5" fillId="4" borderId="7" xfId="0" applyFont="1" applyFill="1" applyBorder="1" applyAlignment="1">
      <alignment vertical="top" wrapText="1"/>
    </xf>
    <xf numFmtId="0" fontId="7" fillId="0" borderId="18" xfId="0" applyFont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13" fillId="5" borderId="25" xfId="0" applyFont="1" applyFill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5" borderId="28" xfId="0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4" fontId="5" fillId="4" borderId="3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3" fillId="6" borderId="23" xfId="0" applyFont="1" applyFill="1" applyBorder="1"/>
    <xf numFmtId="4" fontId="4" fillId="6" borderId="1" xfId="0" applyNumberFormat="1" applyFont="1" applyFill="1" applyBorder="1" applyAlignment="1">
      <alignment horizontal="center" vertical="center"/>
    </xf>
    <xf numFmtId="10" fontId="4" fillId="6" borderId="1" xfId="2" applyNumberFormat="1" applyFont="1" applyFill="1" applyBorder="1" applyAlignment="1" applyProtection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/>
    <xf numFmtId="0" fontId="13" fillId="0" borderId="1" xfId="0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vertical="top" wrapText="1"/>
    </xf>
    <xf numFmtId="166" fontId="3" fillId="5" borderId="1" xfId="1" applyNumberFormat="1" applyFont="1" applyFill="1" applyBorder="1" applyAlignment="1" applyProtection="1">
      <alignment horizontal="center" vertical="center"/>
    </xf>
    <xf numFmtId="165" fontId="3" fillId="5" borderId="1" xfId="1" applyFont="1" applyFill="1" applyBorder="1" applyAlignment="1" applyProtection="1">
      <alignment vertical="center"/>
    </xf>
    <xf numFmtId="0" fontId="7" fillId="7" borderId="32" xfId="0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vertical="top" wrapText="1"/>
    </xf>
    <xf numFmtId="165" fontId="3" fillId="5" borderId="1" xfId="1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left"/>
    </xf>
    <xf numFmtId="14" fontId="7" fillId="0" borderId="0" xfId="0" applyNumberFormat="1" applyFont="1" applyAlignment="1">
      <alignment vertical="top" wrapText="1"/>
    </xf>
    <xf numFmtId="4" fontId="4" fillId="0" borderId="0" xfId="0" applyNumberFormat="1" applyFont="1"/>
    <xf numFmtId="4" fontId="3" fillId="0" borderId="0" xfId="0" applyNumberFormat="1" applyFont="1"/>
    <xf numFmtId="0" fontId="15" fillId="0" borderId="0" xfId="0" applyFont="1"/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5" borderId="33" xfId="0" applyFont="1" applyFill="1" applyBorder="1" applyAlignment="1">
      <alignment vertical="center" wrapText="1"/>
    </xf>
    <xf numFmtId="0" fontId="18" fillId="5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9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4" fontId="7" fillId="8" borderId="1" xfId="0" applyNumberFormat="1" applyFont="1" applyFill="1" applyBorder="1" applyAlignment="1">
      <alignment vertical="top" wrapText="1"/>
    </xf>
    <xf numFmtId="4" fontId="3" fillId="5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9" fontId="3" fillId="4" borderId="1" xfId="2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9" borderId="1" xfId="0" applyFont="1" applyFill="1" applyBorder="1" applyAlignment="1">
      <alignment vertical="top" wrapText="1"/>
    </xf>
    <xf numFmtId="4" fontId="21" fillId="9" borderId="1" xfId="0" applyNumberFormat="1" applyFont="1" applyFill="1" applyBorder="1" applyAlignment="1">
      <alignment vertical="top" wrapText="1"/>
    </xf>
    <xf numFmtId="4" fontId="4" fillId="5" borderId="1" xfId="0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vertical="top" wrapText="1"/>
    </xf>
    <xf numFmtId="4" fontId="4" fillId="10" borderId="1" xfId="0" applyNumberFormat="1" applyFont="1" applyFill="1" applyBorder="1" applyAlignment="1">
      <alignment horizontal="center" vertical="center"/>
    </xf>
    <xf numFmtId="4" fontId="3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/>
    <xf numFmtId="9" fontId="3" fillId="11" borderId="1" xfId="2" applyFont="1" applyFill="1" applyBorder="1" applyAlignment="1" applyProtection="1">
      <alignment horizontal="center" vertical="center"/>
    </xf>
    <xf numFmtId="0" fontId="3" fillId="10" borderId="1" xfId="0" applyFont="1" applyFill="1" applyBorder="1"/>
    <xf numFmtId="4" fontId="4" fillId="10" borderId="22" xfId="0" applyNumberFormat="1" applyFont="1" applyFill="1" applyBorder="1" applyAlignment="1">
      <alignment horizontal="center" vertical="center"/>
    </xf>
    <xf numFmtId="0" fontId="3" fillId="10" borderId="22" xfId="0" applyFont="1" applyFill="1" applyBorder="1"/>
    <xf numFmtId="4" fontId="3" fillId="10" borderId="22" xfId="0" applyNumberFormat="1" applyFont="1" applyFill="1" applyBorder="1" applyAlignment="1">
      <alignment horizontal="center" vertical="center"/>
    </xf>
    <xf numFmtId="164" fontId="3" fillId="10" borderId="22" xfId="0" applyNumberFormat="1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vertical="top" wrapText="1"/>
    </xf>
    <xf numFmtId="164" fontId="4" fillId="10" borderId="22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top" wrapText="1"/>
    </xf>
    <xf numFmtId="9" fontId="3" fillId="4" borderId="1" xfId="2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7" fontId="3" fillId="4" borderId="1" xfId="2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3" fillId="3" borderId="1" xfId="1" applyFont="1" applyFill="1" applyBorder="1" applyAlignment="1" applyProtection="1">
      <alignment horizontal="center" vertical="center"/>
    </xf>
    <xf numFmtId="9" fontId="3" fillId="4" borderId="1" xfId="2" applyNumberFormat="1" applyFont="1" applyFill="1" applyBorder="1" applyAlignment="1" applyProtection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 wrapText="1"/>
    </xf>
    <xf numFmtId="9" fontId="3" fillId="4" borderId="1" xfId="2" applyFont="1" applyFill="1" applyBorder="1" applyAlignment="1" applyProtection="1">
      <alignment horizontal="center" vertical="center"/>
    </xf>
    <xf numFmtId="4" fontId="3" fillId="10" borderId="1" xfId="0" applyNumberFormat="1" applyFont="1" applyFill="1" applyBorder="1" applyAlignment="1">
      <alignment vertical="center"/>
    </xf>
    <xf numFmtId="0" fontId="3" fillId="10" borderId="1" xfId="0" applyFont="1" applyFill="1" applyBorder="1"/>
    <xf numFmtId="4" fontId="4" fillId="10" borderId="1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</cellXfs>
  <cellStyles count="5">
    <cellStyle name="st16" xfId="3"/>
    <cellStyle name="Обычный" xfId="0" builtinId="0"/>
    <cellStyle name="Обычный 4" xfId="4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2060"/>
      <rgbColor rgb="FF808000"/>
      <rgbColor rgb="FF800080"/>
      <rgbColor rgb="FF008080"/>
      <rgbColor rgb="FFC0C0C0"/>
      <rgbColor rgb="FF808080"/>
      <rgbColor rgb="FF9999FF"/>
      <rgbColor rgb="FF953735"/>
      <rgbColor rgb="FFEBF1DE"/>
      <rgbColor rgb="FFDCE6F2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..\..\..\..\..\..\W:\pub\pub\pub\User\IOGV22\00-&#1054;&#1073;&#1084;&#1077;&#1085;\&#1058;&#1086;&#1083;&#1089;&#1090;&#1077;&#1085;&#1082;&#1086;%20&#1053;.&#1040;\&#1050;&#1086;&#1085;&#1090;&#1088;&#1072;&#1082;&#1090;&#1099;%20&#1041;&#1050;&#1040;&#1044;,%20&#1085;&#1077;%20&#1041;&#1050;&#1040;&#1044;_2021,2022%20&#1075;&#1086;&#1076;\2023\&#1050;&#1086;&#1087;&#1080;&#1103;%20&#1057;&#1074;&#1086;&#1076;%20&#1087;&#1086;%20&#1084;&#1077;&#1088;&#1086;&#1087;&#1088;&#1080;&#1103;&#1090;&#1080;&#1103;&#1084;%20&#1053;&#1055;%202023%20&#1075;&#1086;&#1076;_&#1086;&#1090;&#1088;&#1077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СЕГО НП БКД 2023"/>
      <sheetName val="РП РМДС"/>
      <sheetName val="РП ОМРДХ"/>
      <sheetName val="РП БДД"/>
    </sheetNames>
    <sheetDataSet>
      <sheetData sheetId="0" refreshError="1"/>
      <sheetData sheetId="1" refreshError="1">
        <row r="8">
          <cell r="S8">
            <v>117401201.64</v>
          </cell>
        </row>
        <row r="13">
          <cell r="S13">
            <v>57000000</v>
          </cell>
          <cell r="T13">
            <v>8594077.8100000005</v>
          </cell>
        </row>
        <row r="14">
          <cell r="S14">
            <v>33610471.950000003</v>
          </cell>
          <cell r="T14">
            <v>11611077.07</v>
          </cell>
        </row>
        <row r="15">
          <cell r="S15">
            <v>0</v>
          </cell>
          <cell r="V15">
            <v>161526200</v>
          </cell>
        </row>
        <row r="16">
          <cell r="S16">
            <v>0</v>
          </cell>
          <cell r="T16">
            <v>406174197</v>
          </cell>
        </row>
        <row r="19">
          <cell r="S19">
            <v>562097988</v>
          </cell>
          <cell r="T19">
            <v>51822953</v>
          </cell>
        </row>
        <row r="24">
          <cell r="T24">
            <v>38227672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KY53"/>
  <sheetViews>
    <sheetView tabSelected="1" topLeftCell="A3" zoomScale="60" zoomScaleNormal="60" workbookViewId="0">
      <pane xSplit="6" ySplit="1" topLeftCell="G4" activePane="bottomRight" state="frozen"/>
      <selection activeCell="A3" sqref="A3"/>
      <selection pane="topRight" activeCell="AP3" sqref="AP3"/>
      <selection pane="bottomLeft" activeCell="A4" sqref="A4"/>
      <selection pane="bottomRight" activeCell="O25" sqref="O25"/>
    </sheetView>
  </sheetViews>
  <sheetFormatPr defaultColWidth="9.140625" defaultRowHeight="15"/>
  <cols>
    <col min="1" max="1" width="6.42578125" style="1" customWidth="1"/>
    <col min="2" max="2" width="34.85546875" style="1" customWidth="1"/>
    <col min="3" max="3" width="26.85546875" style="1" customWidth="1"/>
    <col min="4" max="4" width="17" style="1" customWidth="1"/>
    <col min="5" max="5" width="39.7109375" style="1" customWidth="1"/>
    <col min="6" max="6" width="16.140625" style="1" customWidth="1"/>
    <col min="7" max="7" width="78" style="1" customWidth="1"/>
    <col min="8" max="8" width="22.7109375" style="2" customWidth="1"/>
    <col min="9" max="9" width="19.42578125" style="1" customWidth="1"/>
    <col min="10" max="10" width="21.7109375" style="1" customWidth="1"/>
    <col min="11" max="11" width="22.7109375" style="1" customWidth="1"/>
    <col min="12" max="12" width="21.28515625" style="2" customWidth="1"/>
    <col min="13" max="13" width="19" style="1" customWidth="1"/>
    <col min="14" max="14" width="20.28515625" style="1" customWidth="1"/>
    <col min="15" max="15" width="19.85546875" style="1" customWidth="1"/>
    <col min="16" max="16" width="19.28515625" style="1" customWidth="1"/>
    <col min="17" max="17" width="21.28515625" style="1" customWidth="1"/>
    <col min="18" max="18" width="23" style="1" customWidth="1"/>
    <col min="19" max="19" width="17" style="1" customWidth="1"/>
    <col min="20" max="987" width="9.140625" style="1"/>
  </cols>
  <sheetData>
    <row r="2" spans="1:19" ht="48" customHeight="1" thickBot="1">
      <c r="H2" s="183" t="s">
        <v>0</v>
      </c>
      <c r="I2" s="183"/>
      <c r="J2" s="183"/>
      <c r="K2" s="183"/>
      <c r="L2" s="183"/>
      <c r="M2" s="183"/>
      <c r="N2" s="183"/>
      <c r="O2" s="183"/>
      <c r="P2" s="183"/>
      <c r="Q2" s="184" t="s">
        <v>1</v>
      </c>
      <c r="R2" s="184"/>
      <c r="S2" s="184"/>
    </row>
    <row r="3" spans="1:19" ht="64.5" customHeight="1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7" t="s">
        <v>176</v>
      </c>
      <c r="H3" s="185" t="s">
        <v>8</v>
      </c>
      <c r="I3" s="185"/>
      <c r="J3" s="185"/>
      <c r="K3" s="185"/>
      <c r="L3" s="186" t="s">
        <v>9</v>
      </c>
      <c r="M3" s="186"/>
      <c r="N3" s="186"/>
      <c r="O3" s="186"/>
      <c r="P3" s="8" t="s">
        <v>10</v>
      </c>
      <c r="Q3" s="9" t="s">
        <v>8</v>
      </c>
      <c r="R3" s="9" t="s">
        <v>9</v>
      </c>
      <c r="S3" s="10" t="s">
        <v>11</v>
      </c>
    </row>
    <row r="4" spans="1:19" ht="49.5" customHeight="1">
      <c r="A4" s="11"/>
      <c r="B4" s="12"/>
      <c r="C4" s="12"/>
      <c r="D4" s="12"/>
      <c r="E4" s="12"/>
      <c r="F4" s="12"/>
      <c r="G4" s="13"/>
      <c r="H4" s="14" t="s">
        <v>12</v>
      </c>
      <c r="I4" s="14" t="s">
        <v>13</v>
      </c>
      <c r="J4" s="14" t="s">
        <v>14</v>
      </c>
      <c r="K4" s="14" t="s">
        <v>15</v>
      </c>
      <c r="L4" s="15" t="s">
        <v>12</v>
      </c>
      <c r="M4" s="15" t="s">
        <v>13</v>
      </c>
      <c r="N4" s="15" t="s">
        <v>14</v>
      </c>
      <c r="O4" s="15" t="s">
        <v>15</v>
      </c>
      <c r="P4" s="16" t="s">
        <v>16</v>
      </c>
      <c r="Q4" s="14" t="s">
        <v>13</v>
      </c>
      <c r="R4" s="14" t="s">
        <v>13</v>
      </c>
      <c r="S4" s="14" t="s">
        <v>16</v>
      </c>
    </row>
    <row r="5" spans="1:19" ht="42.75" customHeight="1" thickBot="1">
      <c r="A5" s="187" t="s">
        <v>17</v>
      </c>
      <c r="B5" s="187"/>
      <c r="C5" s="187"/>
      <c r="D5" s="187"/>
      <c r="E5" s="187"/>
      <c r="F5" s="17"/>
      <c r="G5" s="18"/>
      <c r="H5" s="19">
        <f>H6+H27</f>
        <v>3171462878.4099998</v>
      </c>
      <c r="I5" s="19">
        <f>I6+I27</f>
        <v>1109887675.53</v>
      </c>
      <c r="J5" s="19">
        <f>J6+J27</f>
        <v>1996977649.6599998</v>
      </c>
      <c r="K5" s="19">
        <f>K6+K27</f>
        <v>64597553.219999999</v>
      </c>
      <c r="L5" s="19">
        <f>L6+L27</f>
        <v>3171462878.4099998</v>
      </c>
      <c r="M5" s="19">
        <f>M6+M27</f>
        <v>1109887675.53</v>
      </c>
      <c r="N5" s="19">
        <f>N6+N27</f>
        <v>1996977649.6599998</v>
      </c>
      <c r="O5" s="19">
        <f>O6+O27</f>
        <v>64597553.220000006</v>
      </c>
      <c r="P5" s="20">
        <f t="shared" ref="P5:P12" si="0">L5/H5</f>
        <v>1</v>
      </c>
      <c r="Q5" s="19">
        <f>Q6</f>
        <v>161526200</v>
      </c>
      <c r="R5" s="19">
        <f>R6</f>
        <v>161526200</v>
      </c>
      <c r="S5" s="20">
        <f>S6</f>
        <v>1</v>
      </c>
    </row>
    <row r="6" spans="1:19" ht="32.450000000000003" customHeight="1" thickBot="1">
      <c r="A6" s="178" t="s">
        <v>18</v>
      </c>
      <c r="B6" s="178"/>
      <c r="C6" s="178"/>
      <c r="D6" s="178"/>
      <c r="E6" s="178"/>
      <c r="F6" s="178"/>
      <c r="G6" s="21"/>
      <c r="H6" s="22">
        <f>SUM(H7:H26)</f>
        <v>2566865325.1899996</v>
      </c>
      <c r="I6" s="22">
        <f>SUM(I7:I26)</f>
        <v>1109887675.53</v>
      </c>
      <c r="J6" s="22">
        <f t="shared" ref="J6:O6" si="1">SUM(J7:J26)</f>
        <v>1456977649.6599998</v>
      </c>
      <c r="K6" s="22">
        <f t="shared" si="1"/>
        <v>0</v>
      </c>
      <c r="L6" s="22">
        <f>SUM(L7:L26)</f>
        <v>2566865325.1899996</v>
      </c>
      <c r="M6" s="22">
        <f t="shared" si="1"/>
        <v>1109887675.53</v>
      </c>
      <c r="N6" s="22">
        <f t="shared" si="1"/>
        <v>1456977649.6599998</v>
      </c>
      <c r="O6" s="22">
        <f t="shared" si="1"/>
        <v>0</v>
      </c>
      <c r="P6" s="23">
        <f t="shared" si="0"/>
        <v>1</v>
      </c>
      <c r="Q6" s="22">
        <f>SUM(Q7:Q26)</f>
        <v>161526200</v>
      </c>
      <c r="R6" s="22">
        <f>SUM(R7:R26)</f>
        <v>161526200</v>
      </c>
      <c r="S6" s="23">
        <f>SUM(S7:S26)</f>
        <v>1</v>
      </c>
    </row>
    <row r="7" spans="1:19" ht="95.25" customHeight="1" thickBot="1">
      <c r="A7" s="24">
        <v>1</v>
      </c>
      <c r="B7" s="25" t="s">
        <v>19</v>
      </c>
      <c r="C7" s="25" t="s">
        <v>20</v>
      </c>
      <c r="D7" s="25" t="s">
        <v>21</v>
      </c>
      <c r="E7" s="25" t="s">
        <v>22</v>
      </c>
      <c r="F7" s="26" t="s">
        <v>23</v>
      </c>
      <c r="G7" s="27" t="s">
        <v>172</v>
      </c>
      <c r="H7" s="143">
        <f t="shared" ref="H7:H12" si="2">I7+J7+K7</f>
        <v>124718422</v>
      </c>
      <c r="I7" s="144">
        <f>'[1]РП РМДС'!$S$15</f>
        <v>0</v>
      </c>
      <c r="J7" s="144">
        <f>64918680+59799742</f>
        <v>124718422</v>
      </c>
      <c r="K7" s="28"/>
      <c r="L7" s="29">
        <f t="shared" ref="L7:L26" si="3">M7+N7+O7</f>
        <v>124718422</v>
      </c>
      <c r="M7" s="30"/>
      <c r="N7" s="30">
        <f>112177912.83+12540509.17</f>
        <v>124718422</v>
      </c>
      <c r="O7" s="31"/>
      <c r="P7" s="141">
        <f t="shared" si="0"/>
        <v>1</v>
      </c>
      <c r="Q7" s="30">
        <f>'[1]РП РМДС'!$V$15</f>
        <v>161526200</v>
      </c>
      <c r="R7" s="30">
        <f>119197262.45+42328937.55</f>
        <v>161526200</v>
      </c>
      <c r="S7" s="32">
        <f>R7/Q7</f>
        <v>1</v>
      </c>
    </row>
    <row r="8" spans="1:19" ht="393.75" customHeight="1" thickBot="1">
      <c r="A8" s="145">
        <v>2</v>
      </c>
      <c r="B8" s="146" t="s">
        <v>19</v>
      </c>
      <c r="C8" s="146" t="s">
        <v>24</v>
      </c>
      <c r="D8" s="146" t="s">
        <v>25</v>
      </c>
      <c r="E8" s="146" t="s">
        <v>26</v>
      </c>
      <c r="F8" s="147" t="s">
        <v>27</v>
      </c>
      <c r="G8" s="165" t="s">
        <v>177</v>
      </c>
      <c r="H8" s="143">
        <f t="shared" si="2"/>
        <v>406174197</v>
      </c>
      <c r="I8" s="144">
        <f>'[1]РП РМДС'!$S$16</f>
        <v>0</v>
      </c>
      <c r="J8" s="144">
        <f>'[1]РП РМДС'!$T$16</f>
        <v>406174197</v>
      </c>
      <c r="K8" s="28"/>
      <c r="L8" s="152">
        <f t="shared" si="3"/>
        <v>406174197</v>
      </c>
      <c r="M8" s="153"/>
      <c r="N8" s="153">
        <f>165027221.8+90234520.4+150912454.8</f>
        <v>406174197</v>
      </c>
      <c r="O8" s="154"/>
      <c r="P8" s="141">
        <f t="shared" si="0"/>
        <v>1</v>
      </c>
      <c r="Q8" s="144"/>
      <c r="R8" s="144"/>
      <c r="S8" s="34"/>
    </row>
    <row r="9" spans="1:19" ht="383.25" customHeight="1" thickBot="1">
      <c r="A9" s="24">
        <v>3</v>
      </c>
      <c r="B9" s="25" t="s">
        <v>19</v>
      </c>
      <c r="C9" s="25" t="s">
        <v>28</v>
      </c>
      <c r="D9" s="25" t="s">
        <v>29</v>
      </c>
      <c r="E9" s="25" t="s">
        <v>30</v>
      </c>
      <c r="F9" s="26" t="s">
        <v>27</v>
      </c>
      <c r="G9" s="166" t="s">
        <v>178</v>
      </c>
      <c r="H9" s="143">
        <f t="shared" si="2"/>
        <v>613920941</v>
      </c>
      <c r="I9" s="144">
        <f>'[1]РП РМДС'!$S$19</f>
        <v>562097988</v>
      </c>
      <c r="J9" s="144">
        <f>'[1]РП РМДС'!$T$19</f>
        <v>51822953</v>
      </c>
      <c r="K9" s="28"/>
      <c r="L9" s="152">
        <f t="shared" si="3"/>
        <v>613920941</v>
      </c>
      <c r="M9" s="153">
        <v>562097988</v>
      </c>
      <c r="N9" s="153">
        <v>51822953</v>
      </c>
      <c r="O9" s="156"/>
      <c r="P9" s="141">
        <f t="shared" si="0"/>
        <v>1</v>
      </c>
      <c r="Q9" s="144"/>
      <c r="R9" s="144"/>
      <c r="S9" s="34"/>
    </row>
    <row r="10" spans="1:19" ht="128.25" customHeight="1" thickBot="1">
      <c r="A10" s="145">
        <v>4</v>
      </c>
      <c r="B10" s="146" t="s">
        <v>31</v>
      </c>
      <c r="C10" s="146" t="s">
        <v>32</v>
      </c>
      <c r="D10" s="146" t="s">
        <v>33</v>
      </c>
      <c r="E10" s="146" t="s">
        <v>34</v>
      </c>
      <c r="F10" s="147" t="s">
        <v>23</v>
      </c>
      <c r="G10" s="27" t="s">
        <v>161</v>
      </c>
      <c r="H10" s="143">
        <f t="shared" si="2"/>
        <v>57725852.899999999</v>
      </c>
      <c r="I10" s="144">
        <v>0</v>
      </c>
      <c r="J10" s="144">
        <f>'[1]РП РМДС'!$T$24+19498180.9</f>
        <v>57725852.899999999</v>
      </c>
      <c r="K10" s="28"/>
      <c r="L10" s="152">
        <f t="shared" si="3"/>
        <v>57725852.899999999</v>
      </c>
      <c r="M10" s="153">
        <v>0</v>
      </c>
      <c r="N10" s="153">
        <v>57725852.899999999</v>
      </c>
      <c r="O10" s="154"/>
      <c r="P10" s="141">
        <f t="shared" si="0"/>
        <v>1</v>
      </c>
      <c r="Q10" s="144"/>
      <c r="R10" s="144"/>
      <c r="S10" s="34"/>
    </row>
    <row r="11" spans="1:19" ht="147" customHeight="1" thickBot="1">
      <c r="A11" s="35">
        <v>5</v>
      </c>
      <c r="B11" s="36" t="s">
        <v>31</v>
      </c>
      <c r="C11" s="36" t="s">
        <v>35</v>
      </c>
      <c r="D11" s="36" t="s">
        <v>36</v>
      </c>
      <c r="E11" s="36" t="s">
        <v>37</v>
      </c>
      <c r="F11" s="37" t="s">
        <v>23</v>
      </c>
      <c r="G11" s="27" t="s">
        <v>162</v>
      </c>
      <c r="H11" s="143">
        <f t="shared" si="2"/>
        <v>251353457.13999999</v>
      </c>
      <c r="I11" s="144">
        <v>0</v>
      </c>
      <c r="J11" s="144">
        <v>251353457.13999999</v>
      </c>
      <c r="K11" s="28"/>
      <c r="L11" s="152">
        <f t="shared" si="3"/>
        <v>251353457.13999999</v>
      </c>
      <c r="M11" s="153">
        <v>0</v>
      </c>
      <c r="N11" s="153">
        <v>251353457.13999999</v>
      </c>
      <c r="O11" s="154"/>
      <c r="P11" s="155">
        <f t="shared" si="0"/>
        <v>1</v>
      </c>
      <c r="Q11" s="144"/>
      <c r="R11" s="144"/>
      <c r="S11" s="34"/>
    </row>
    <row r="12" spans="1:19" ht="84" customHeight="1" thickBot="1">
      <c r="A12" s="179">
        <v>6</v>
      </c>
      <c r="B12" s="180" t="s">
        <v>38</v>
      </c>
      <c r="C12" s="38" t="s">
        <v>39</v>
      </c>
      <c r="D12" s="180" t="s">
        <v>40</v>
      </c>
      <c r="E12" s="181" t="s">
        <v>41</v>
      </c>
      <c r="F12" s="182">
        <v>2023</v>
      </c>
      <c r="G12" s="39" t="s">
        <v>42</v>
      </c>
      <c r="H12" s="172">
        <f t="shared" si="2"/>
        <v>134403170.42000002</v>
      </c>
      <c r="I12" s="171">
        <f>'[1]РП РМДС'!$S$8</f>
        <v>117401201.64</v>
      </c>
      <c r="J12" s="172">
        <f>7493693.72+9508275.05+0.01</f>
        <v>17001968.780000001</v>
      </c>
      <c r="K12" s="172"/>
      <c r="L12" s="177">
        <f t="shared" si="3"/>
        <v>134403170.42000002</v>
      </c>
      <c r="M12" s="175">
        <v>117401201.64</v>
      </c>
      <c r="N12" s="175">
        <f>17001968.77+0.01</f>
        <v>17001968.780000001</v>
      </c>
      <c r="O12" s="176"/>
      <c r="P12" s="174">
        <f t="shared" si="0"/>
        <v>1</v>
      </c>
      <c r="Q12" s="172"/>
      <c r="R12" s="172"/>
      <c r="S12" s="172"/>
    </row>
    <row r="13" spans="1:19" ht="79.5" customHeight="1" thickBot="1">
      <c r="A13" s="179"/>
      <c r="B13" s="180"/>
      <c r="C13" s="40" t="s">
        <v>43</v>
      </c>
      <c r="D13" s="180"/>
      <c r="E13" s="181"/>
      <c r="F13" s="182"/>
      <c r="G13" s="27" t="s">
        <v>44</v>
      </c>
      <c r="H13" s="172"/>
      <c r="I13" s="171"/>
      <c r="J13" s="172"/>
      <c r="K13" s="172"/>
      <c r="L13" s="177">
        <f t="shared" si="3"/>
        <v>0</v>
      </c>
      <c r="M13" s="175"/>
      <c r="N13" s="175"/>
      <c r="O13" s="176"/>
      <c r="P13" s="174"/>
      <c r="Q13" s="172"/>
      <c r="R13" s="172"/>
      <c r="S13" s="172"/>
    </row>
    <row r="14" spans="1:19" ht="76.5" customHeight="1" thickBot="1">
      <c r="A14" s="179"/>
      <c r="B14" s="180"/>
      <c r="C14" s="40" t="s">
        <v>45</v>
      </c>
      <c r="D14" s="180"/>
      <c r="E14" s="181"/>
      <c r="F14" s="182"/>
      <c r="G14" s="27" t="s">
        <v>46</v>
      </c>
      <c r="H14" s="172"/>
      <c r="I14" s="171"/>
      <c r="J14" s="172"/>
      <c r="K14" s="172"/>
      <c r="L14" s="177">
        <f t="shared" si="3"/>
        <v>0</v>
      </c>
      <c r="M14" s="175"/>
      <c r="N14" s="175"/>
      <c r="O14" s="176"/>
      <c r="P14" s="174"/>
      <c r="Q14" s="172"/>
      <c r="R14" s="172"/>
      <c r="S14" s="172"/>
    </row>
    <row r="15" spans="1:19" ht="69" customHeight="1" thickBot="1">
      <c r="A15" s="179"/>
      <c r="B15" s="180"/>
      <c r="C15" s="42" t="s">
        <v>47</v>
      </c>
      <c r="D15" s="180"/>
      <c r="E15" s="181"/>
      <c r="F15" s="182"/>
      <c r="G15" s="27" t="s">
        <v>48</v>
      </c>
      <c r="H15" s="172"/>
      <c r="I15" s="171"/>
      <c r="J15" s="172"/>
      <c r="K15" s="172"/>
      <c r="L15" s="177">
        <f t="shared" si="3"/>
        <v>0</v>
      </c>
      <c r="M15" s="175"/>
      <c r="N15" s="175"/>
      <c r="O15" s="176"/>
      <c r="P15" s="174"/>
      <c r="Q15" s="172"/>
      <c r="R15" s="172"/>
      <c r="S15" s="172"/>
    </row>
    <row r="16" spans="1:19" ht="74.25" customHeight="1" thickBot="1">
      <c r="A16" s="43">
        <v>7</v>
      </c>
      <c r="B16" s="44" t="s">
        <v>49</v>
      </c>
      <c r="C16" s="44" t="s">
        <v>50</v>
      </c>
      <c r="D16" s="44" t="s">
        <v>51</v>
      </c>
      <c r="E16" s="44" t="s">
        <v>52</v>
      </c>
      <c r="F16" s="45">
        <v>2023</v>
      </c>
      <c r="G16" s="41" t="s">
        <v>53</v>
      </c>
      <c r="H16" s="46">
        <f>SUM(I16:J16)</f>
        <v>65594077.810000002</v>
      </c>
      <c r="I16" s="47">
        <f>'[1]РП РМДС'!$S$13</f>
        <v>57000000</v>
      </c>
      <c r="J16" s="47">
        <f>'[1]РП РМДС'!$T$13</f>
        <v>8594077.8100000005</v>
      </c>
      <c r="K16" s="46"/>
      <c r="L16" s="157">
        <f t="shared" si="3"/>
        <v>65594077.810000002</v>
      </c>
      <c r="M16" s="153">
        <v>57000000</v>
      </c>
      <c r="N16" s="153">
        <f>3638297.87+4955779.94</f>
        <v>8594077.8100000005</v>
      </c>
      <c r="O16" s="158"/>
      <c r="P16" s="141">
        <f t="shared" ref="P16:P26" si="4">L16/H16</f>
        <v>1</v>
      </c>
      <c r="Q16" s="46"/>
      <c r="R16" s="46"/>
      <c r="S16" s="46"/>
    </row>
    <row r="17" spans="1:19" ht="96.75" customHeight="1" thickBot="1">
      <c r="A17" s="145">
        <v>8</v>
      </c>
      <c r="B17" s="48" t="s">
        <v>38</v>
      </c>
      <c r="C17" s="146" t="s">
        <v>54</v>
      </c>
      <c r="D17" s="146" t="s">
        <v>55</v>
      </c>
      <c r="E17" s="146" t="s">
        <v>56</v>
      </c>
      <c r="F17" s="49">
        <v>2023</v>
      </c>
      <c r="G17" s="50" t="s">
        <v>57</v>
      </c>
      <c r="H17" s="46">
        <f>SUM(I17:J17)</f>
        <v>45221549.020000003</v>
      </c>
      <c r="I17" s="47">
        <f>'[1]РП РМДС'!$S$14</f>
        <v>33610471.950000003</v>
      </c>
      <c r="J17" s="47">
        <f>'[1]РП РМДС'!$T$14</f>
        <v>11611077.07</v>
      </c>
      <c r="K17" s="46"/>
      <c r="L17" s="157">
        <f t="shared" si="3"/>
        <v>45221549.020000003</v>
      </c>
      <c r="M17" s="159">
        <v>33610471.950000003</v>
      </c>
      <c r="N17" s="159">
        <f>11203519.75+407557.32</f>
        <v>11611077.07</v>
      </c>
      <c r="O17" s="158"/>
      <c r="P17" s="141">
        <f t="shared" si="4"/>
        <v>1</v>
      </c>
      <c r="Q17" s="46"/>
      <c r="R17" s="46"/>
      <c r="S17" s="46"/>
    </row>
    <row r="18" spans="1:19" ht="387" customHeight="1" thickBot="1">
      <c r="A18" s="24">
        <v>9</v>
      </c>
      <c r="B18" s="51" t="s">
        <v>31</v>
      </c>
      <c r="C18" s="25" t="s">
        <v>58</v>
      </c>
      <c r="D18" s="25" t="s">
        <v>59</v>
      </c>
      <c r="E18" s="25" t="s">
        <v>60</v>
      </c>
      <c r="F18" s="52" t="s">
        <v>61</v>
      </c>
      <c r="G18" s="53" t="s">
        <v>173</v>
      </c>
      <c r="H18" s="46">
        <f>SUM(I18:J18)</f>
        <v>50350000</v>
      </c>
      <c r="I18" s="47">
        <v>47328999.990000002</v>
      </c>
      <c r="J18" s="47">
        <v>3021000.01</v>
      </c>
      <c r="K18" s="46"/>
      <c r="L18" s="157">
        <f t="shared" si="3"/>
        <v>50350000</v>
      </c>
      <c r="M18" s="159">
        <v>47328999.990000002</v>
      </c>
      <c r="N18" s="159">
        <v>3021000.0100000002</v>
      </c>
      <c r="O18" s="158"/>
      <c r="P18" s="141">
        <f t="shared" si="4"/>
        <v>1</v>
      </c>
      <c r="Q18" s="46"/>
      <c r="R18" s="46"/>
      <c r="S18" s="46"/>
    </row>
    <row r="19" spans="1:19" ht="409.6" customHeight="1" thickBot="1">
      <c r="A19" s="145">
        <v>10</v>
      </c>
      <c r="B19" s="51" t="s">
        <v>31</v>
      </c>
      <c r="C19" s="146" t="s">
        <v>62</v>
      </c>
      <c r="D19" s="146" t="s">
        <v>63</v>
      </c>
      <c r="E19" s="146" t="s">
        <v>64</v>
      </c>
      <c r="F19" s="147" t="s">
        <v>61</v>
      </c>
      <c r="G19" s="33" t="s">
        <v>174</v>
      </c>
      <c r="H19" s="46">
        <v>78218910.140000001</v>
      </c>
      <c r="I19" s="47">
        <v>73525775.530000001</v>
      </c>
      <c r="J19" s="47">
        <v>4693134.6100000003</v>
      </c>
      <c r="K19" s="46"/>
      <c r="L19" s="157">
        <f t="shared" si="3"/>
        <v>78218910.140000001</v>
      </c>
      <c r="M19" s="159">
        <v>73525775.530000001</v>
      </c>
      <c r="N19" s="159">
        <v>4693134.6099999994</v>
      </c>
      <c r="O19" s="158"/>
      <c r="P19" s="141">
        <f t="shared" si="4"/>
        <v>1</v>
      </c>
      <c r="Q19" s="46"/>
      <c r="R19" s="46"/>
      <c r="S19" s="46"/>
    </row>
    <row r="20" spans="1:19" ht="168" customHeight="1" thickBot="1">
      <c r="A20" s="54">
        <v>12</v>
      </c>
      <c r="B20" s="51" t="s">
        <v>31</v>
      </c>
      <c r="C20" s="55" t="s">
        <v>65</v>
      </c>
      <c r="D20" s="51" t="s">
        <v>66</v>
      </c>
      <c r="E20" s="56" t="s">
        <v>67</v>
      </c>
      <c r="F20" s="147">
        <v>2023</v>
      </c>
      <c r="G20" s="148" t="s">
        <v>163</v>
      </c>
      <c r="H20" s="46">
        <f>SUM(I20:J20)</f>
        <v>27838917.940000001</v>
      </c>
      <c r="I20" s="47">
        <v>25181000</v>
      </c>
      <c r="J20" s="47">
        <v>2657917.94</v>
      </c>
      <c r="K20" s="46"/>
      <c r="L20" s="157">
        <f t="shared" si="3"/>
        <v>27838917.940000001</v>
      </c>
      <c r="M20" s="160">
        <v>25181000</v>
      </c>
      <c r="N20" s="160">
        <f>1839453.75+818464.19</f>
        <v>2657917.94</v>
      </c>
      <c r="O20" s="158"/>
      <c r="P20" s="164">
        <f t="shared" si="4"/>
        <v>1</v>
      </c>
      <c r="Q20" s="46"/>
      <c r="R20" s="46"/>
      <c r="S20" s="46"/>
    </row>
    <row r="21" spans="1:19" ht="135.75" customHeight="1" thickBot="1">
      <c r="A21" s="57">
        <v>13</v>
      </c>
      <c r="B21" s="58" t="s">
        <v>31</v>
      </c>
      <c r="C21" s="58" t="s">
        <v>68</v>
      </c>
      <c r="D21" s="59" t="s">
        <v>69</v>
      </c>
      <c r="E21" s="60" t="s">
        <v>70</v>
      </c>
      <c r="F21" s="26">
        <v>2023</v>
      </c>
      <c r="G21" s="151" t="s">
        <v>167</v>
      </c>
      <c r="H21" s="46">
        <f>SUM(I21:J21)</f>
        <v>36875236.850000001</v>
      </c>
      <c r="I21" s="47">
        <f>M21</f>
        <v>33622841.009999998</v>
      </c>
      <c r="J21" s="47">
        <f>N21</f>
        <v>3252395.8400000003</v>
      </c>
      <c r="K21" s="46"/>
      <c r="L21" s="157">
        <f t="shared" si="3"/>
        <v>36875236.850000001</v>
      </c>
      <c r="M21" s="160">
        <v>33622841.009999998</v>
      </c>
      <c r="N21" s="160">
        <v>3252395.8400000003</v>
      </c>
      <c r="O21" s="158"/>
      <c r="P21" s="164">
        <f t="shared" si="4"/>
        <v>1</v>
      </c>
      <c r="Q21" s="46"/>
      <c r="R21" s="46"/>
      <c r="S21" s="46"/>
    </row>
    <row r="22" spans="1:19" ht="135" customHeight="1" thickBot="1">
      <c r="A22" s="61">
        <v>14</v>
      </c>
      <c r="B22" s="51" t="s">
        <v>71</v>
      </c>
      <c r="C22" s="55" t="s">
        <v>72</v>
      </c>
      <c r="D22" s="142" t="s">
        <v>73</v>
      </c>
      <c r="E22" s="56" t="s">
        <v>74</v>
      </c>
      <c r="F22" s="147">
        <v>2023</v>
      </c>
      <c r="G22" s="151" t="s">
        <v>166</v>
      </c>
      <c r="H22" s="46">
        <f>L22</f>
        <v>33824584.850000001</v>
      </c>
      <c r="I22" s="46">
        <f t="shared" ref="I22:J23" si="5">M22</f>
        <v>30559238.41</v>
      </c>
      <c r="J22" s="46">
        <f t="shared" si="5"/>
        <v>3265346.44</v>
      </c>
      <c r="K22" s="46"/>
      <c r="L22" s="157">
        <f t="shared" si="3"/>
        <v>33824584.850000001</v>
      </c>
      <c r="M22" s="159">
        <v>30559238.41</v>
      </c>
      <c r="N22" s="159">
        <v>3265346.44</v>
      </c>
      <c r="O22" s="158"/>
      <c r="P22" s="164">
        <f t="shared" si="4"/>
        <v>1</v>
      </c>
      <c r="Q22" s="46"/>
      <c r="R22" s="46"/>
      <c r="S22" s="46"/>
    </row>
    <row r="23" spans="1:19" ht="102" customHeight="1" thickBot="1">
      <c r="A23" s="57">
        <v>15</v>
      </c>
      <c r="B23" s="51" t="s">
        <v>75</v>
      </c>
      <c r="C23" s="58" t="s">
        <v>76</v>
      </c>
      <c r="D23" s="25" t="s">
        <v>77</v>
      </c>
      <c r="E23" s="60" t="s">
        <v>78</v>
      </c>
      <c r="F23" s="26">
        <v>2023</v>
      </c>
      <c r="G23" s="161" t="s">
        <v>168</v>
      </c>
      <c r="H23" s="46">
        <f>L23</f>
        <v>88121584.269999996</v>
      </c>
      <c r="I23" s="46">
        <f t="shared" si="5"/>
        <v>71830059</v>
      </c>
      <c r="J23" s="46">
        <f t="shared" si="5"/>
        <v>16291525.27</v>
      </c>
      <c r="K23" s="46"/>
      <c r="L23" s="157">
        <f t="shared" si="3"/>
        <v>88121584.269999996</v>
      </c>
      <c r="M23" s="159">
        <v>71830059</v>
      </c>
      <c r="N23" s="159">
        <v>16291525.27</v>
      </c>
      <c r="O23" s="158"/>
      <c r="P23" s="164">
        <f t="shared" si="4"/>
        <v>1</v>
      </c>
      <c r="Q23" s="46"/>
      <c r="R23" s="46"/>
      <c r="S23" s="46"/>
    </row>
    <row r="24" spans="1:19" ht="92.25" customHeight="1" thickBot="1">
      <c r="A24" s="62">
        <v>16</v>
      </c>
      <c r="B24" s="58" t="s">
        <v>79</v>
      </c>
      <c r="C24" s="55" t="s">
        <v>80</v>
      </c>
      <c r="D24" s="146" t="s">
        <v>81</v>
      </c>
      <c r="E24" s="56" t="s">
        <v>82</v>
      </c>
      <c r="F24" s="147">
        <v>2023</v>
      </c>
      <c r="G24" s="161" t="s">
        <v>169</v>
      </c>
      <c r="H24" s="46">
        <f>I24+J24</f>
        <v>73801019.599999994</v>
      </c>
      <c r="I24" s="47">
        <v>57730100</v>
      </c>
      <c r="J24" s="47">
        <v>16070919.6</v>
      </c>
      <c r="K24" s="46"/>
      <c r="L24" s="157">
        <f t="shared" si="3"/>
        <v>73801019.599999994</v>
      </c>
      <c r="M24" s="159">
        <v>57730100</v>
      </c>
      <c r="N24" s="159">
        <v>16070919.6</v>
      </c>
      <c r="O24" s="158"/>
      <c r="P24" s="164">
        <f t="shared" si="4"/>
        <v>1</v>
      </c>
      <c r="Q24" s="46"/>
      <c r="R24" s="46"/>
      <c r="S24" s="46"/>
    </row>
    <row r="25" spans="1:19" ht="115.5" customHeight="1" thickBot="1">
      <c r="A25" s="62">
        <v>17</v>
      </c>
      <c r="B25" s="58" t="s">
        <v>19</v>
      </c>
      <c r="C25" s="55" t="s">
        <v>83</v>
      </c>
      <c r="D25" s="146" t="s">
        <v>84</v>
      </c>
      <c r="E25" s="56" t="s">
        <v>85</v>
      </c>
      <c r="F25" s="147">
        <v>2023</v>
      </c>
      <c r="G25" s="149" t="s">
        <v>170</v>
      </c>
      <c r="H25" s="46">
        <f>I25+J25</f>
        <v>382978723.39999998</v>
      </c>
      <c r="I25" s="47">
        <v>0</v>
      </c>
      <c r="J25" s="47">
        <v>382978723.39999998</v>
      </c>
      <c r="K25" s="46"/>
      <c r="L25" s="157">
        <f t="shared" si="3"/>
        <v>382978723.39999998</v>
      </c>
      <c r="M25" s="159">
        <v>0</v>
      </c>
      <c r="N25" s="162">
        <v>382978723.39999998</v>
      </c>
      <c r="O25" s="158"/>
      <c r="P25" s="164">
        <f t="shared" si="4"/>
        <v>1</v>
      </c>
      <c r="Q25" s="46"/>
      <c r="R25" s="46"/>
      <c r="S25" s="46"/>
    </row>
    <row r="26" spans="1:19" ht="114" customHeight="1">
      <c r="A26" s="63">
        <v>18</v>
      </c>
      <c r="B26" s="64" t="s">
        <v>38</v>
      </c>
      <c r="C26" s="65" t="s">
        <v>86</v>
      </c>
      <c r="D26" s="38" t="s">
        <v>87</v>
      </c>
      <c r="E26" s="66" t="s">
        <v>88</v>
      </c>
      <c r="F26" s="67">
        <v>2023</v>
      </c>
      <c r="G26" s="68" t="s">
        <v>171</v>
      </c>
      <c r="H26" s="46">
        <f>I26+J26</f>
        <v>95744680.849999994</v>
      </c>
      <c r="I26" s="47">
        <v>0</v>
      </c>
      <c r="J26" s="47">
        <v>95744680.849999994</v>
      </c>
      <c r="K26" s="46"/>
      <c r="L26" s="157">
        <f t="shared" si="3"/>
        <v>95744680.850000009</v>
      </c>
      <c r="M26" s="159">
        <v>0</v>
      </c>
      <c r="N26" s="162">
        <f>28723404.26+63000000+4021276.59</f>
        <v>95744680.850000009</v>
      </c>
      <c r="O26" s="158"/>
      <c r="P26" s="141">
        <f t="shared" si="4"/>
        <v>1.0000000000000002</v>
      </c>
      <c r="Q26" s="46"/>
      <c r="R26" s="46"/>
      <c r="S26" s="46"/>
    </row>
    <row r="27" spans="1:19" ht="65.25" customHeight="1">
      <c r="A27" s="173" t="s">
        <v>89</v>
      </c>
      <c r="B27" s="173"/>
      <c r="C27" s="173"/>
      <c r="D27" s="173"/>
      <c r="E27" s="173"/>
      <c r="F27" s="173"/>
      <c r="G27" s="70"/>
      <c r="H27" s="71">
        <f>SUM(H28:H45)</f>
        <v>604597553.22000003</v>
      </c>
      <c r="I27" s="71">
        <f>SUM(I28:I45)</f>
        <v>0</v>
      </c>
      <c r="J27" s="71">
        <f>SUM(J28:J45)</f>
        <v>540000000</v>
      </c>
      <c r="K27" s="71">
        <f>SUM(K28:K45)</f>
        <v>64597553.219999999</v>
      </c>
      <c r="L27" s="71">
        <f>SUM(N27:O27)</f>
        <v>604597553.22000003</v>
      </c>
      <c r="M27" s="71"/>
      <c r="N27" s="71">
        <f>SUM(N28:N45)</f>
        <v>540000000</v>
      </c>
      <c r="O27" s="71">
        <f>SUM(O28:O45)</f>
        <v>64597553.220000006</v>
      </c>
      <c r="P27" s="72">
        <f>L27/H27</f>
        <v>1</v>
      </c>
      <c r="Q27" s="73"/>
      <c r="R27" s="73"/>
      <c r="S27" s="74"/>
    </row>
    <row r="28" spans="1:19" ht="102.75" customHeight="1">
      <c r="A28" s="75">
        <v>1</v>
      </c>
      <c r="B28" s="168" t="s">
        <v>90</v>
      </c>
      <c r="C28" s="51" t="s">
        <v>91</v>
      </c>
      <c r="D28" s="168" t="s">
        <v>92</v>
      </c>
      <c r="E28" s="168" t="s">
        <v>93</v>
      </c>
      <c r="F28" s="140">
        <v>2023</v>
      </c>
      <c r="G28" s="76" t="s">
        <v>142</v>
      </c>
      <c r="H28" s="172">
        <f>SUM(I28:K30)</f>
        <v>164571735.60000002</v>
      </c>
      <c r="I28" s="171">
        <v>0</v>
      </c>
      <c r="J28" s="171">
        <f>N28+N29+N30</f>
        <v>143976764.14000002</v>
      </c>
      <c r="K28" s="171">
        <f>O28+O29+O30</f>
        <v>20594971.460000001</v>
      </c>
      <c r="L28" s="139">
        <v>80846886</v>
      </c>
      <c r="M28" s="137"/>
      <c r="N28" s="77">
        <v>68624399.5</v>
      </c>
      <c r="O28" s="78">
        <v>12222486.5</v>
      </c>
      <c r="P28" s="174">
        <f>(L28+L29+L30)/H28</f>
        <v>1</v>
      </c>
      <c r="Q28" s="138"/>
      <c r="R28" s="138"/>
      <c r="S28" s="28"/>
    </row>
    <row r="29" spans="1:19" ht="124.5" customHeight="1">
      <c r="A29" s="75">
        <v>2</v>
      </c>
      <c r="B29" s="168"/>
      <c r="C29" s="51" t="s">
        <v>94</v>
      </c>
      <c r="D29" s="168"/>
      <c r="E29" s="168"/>
      <c r="F29" s="140">
        <v>2023</v>
      </c>
      <c r="G29" s="76" t="s">
        <v>143</v>
      </c>
      <c r="H29" s="172"/>
      <c r="I29" s="171"/>
      <c r="J29" s="171"/>
      <c r="K29" s="171"/>
      <c r="L29" s="150">
        <f t="shared" ref="L29:L30" si="6">SUM(N29:O29)</f>
        <v>46638434.399999999</v>
      </c>
      <c r="M29" s="137"/>
      <c r="N29" s="77">
        <v>41974590.960000001</v>
      </c>
      <c r="O29" s="78">
        <v>4663843.4400000004</v>
      </c>
      <c r="P29" s="174"/>
      <c r="Q29" s="138"/>
      <c r="R29" s="138"/>
      <c r="S29" s="28"/>
    </row>
    <row r="30" spans="1:19" ht="151.5" customHeight="1">
      <c r="A30" s="75">
        <v>3</v>
      </c>
      <c r="B30" s="168"/>
      <c r="C30" s="51" t="s">
        <v>95</v>
      </c>
      <c r="D30" s="168"/>
      <c r="E30" s="168"/>
      <c r="F30" s="140">
        <v>2023</v>
      </c>
      <c r="G30" s="76" t="s">
        <v>144</v>
      </c>
      <c r="H30" s="172"/>
      <c r="I30" s="171"/>
      <c r="J30" s="171"/>
      <c r="K30" s="171"/>
      <c r="L30" s="150">
        <f t="shared" si="6"/>
        <v>37086415.200000003</v>
      </c>
      <c r="M30" s="137"/>
      <c r="N30" s="77">
        <v>33377773.68</v>
      </c>
      <c r="O30" s="78">
        <v>3708641.52</v>
      </c>
      <c r="P30" s="174"/>
      <c r="Q30" s="138"/>
      <c r="R30" s="138"/>
      <c r="S30" s="28"/>
    </row>
    <row r="31" spans="1:19" ht="177" customHeight="1">
      <c r="A31" s="75">
        <v>4</v>
      </c>
      <c r="B31" s="168" t="s">
        <v>19</v>
      </c>
      <c r="C31" s="79" t="s">
        <v>96</v>
      </c>
      <c r="D31" s="168" t="s">
        <v>97</v>
      </c>
      <c r="E31" s="168" t="s">
        <v>98</v>
      </c>
      <c r="F31" s="140">
        <v>2023</v>
      </c>
      <c r="G31" s="80" t="s">
        <v>145</v>
      </c>
      <c r="H31" s="171">
        <f t="shared" ref="H31:J31" si="7">SUM(L31:L37)</f>
        <v>175565719.62</v>
      </c>
      <c r="I31" s="171">
        <f t="shared" si="7"/>
        <v>0</v>
      </c>
      <c r="J31" s="171">
        <f t="shared" si="7"/>
        <v>158009147.66</v>
      </c>
      <c r="K31" s="171">
        <f>SUM(O31:O37)</f>
        <v>17556571.959999997</v>
      </c>
      <c r="L31" s="139">
        <v>34837609.75</v>
      </c>
      <c r="M31" s="81"/>
      <c r="N31" s="77">
        <v>31353848.780000001</v>
      </c>
      <c r="O31" s="81">
        <v>3483760.97</v>
      </c>
      <c r="P31" s="167">
        <f>(L31+L32+L33+L34+L35+L36+L37)/H31</f>
        <v>1</v>
      </c>
      <c r="Q31" s="138"/>
      <c r="R31" s="138"/>
      <c r="S31" s="28"/>
    </row>
    <row r="32" spans="1:19" ht="156" customHeight="1">
      <c r="A32" s="75">
        <v>5</v>
      </c>
      <c r="B32" s="168"/>
      <c r="C32" s="79" t="s">
        <v>99</v>
      </c>
      <c r="D32" s="168"/>
      <c r="E32" s="168"/>
      <c r="F32" s="140">
        <v>2023</v>
      </c>
      <c r="G32" s="80" t="s">
        <v>146</v>
      </c>
      <c r="H32" s="171"/>
      <c r="I32" s="171"/>
      <c r="J32" s="171"/>
      <c r="K32" s="171"/>
      <c r="L32" s="139">
        <f t="shared" ref="L32:L37" si="8">SUM(N32+O32)</f>
        <v>18205061.300000001</v>
      </c>
      <c r="M32" s="81"/>
      <c r="N32" s="77">
        <v>16384555.17</v>
      </c>
      <c r="O32" s="81">
        <v>1820506.13</v>
      </c>
      <c r="P32" s="167"/>
      <c r="Q32" s="138"/>
      <c r="R32" s="138"/>
      <c r="S32" s="28"/>
    </row>
    <row r="33" spans="1:19" ht="130.5" customHeight="1">
      <c r="A33" s="75">
        <v>6</v>
      </c>
      <c r="B33" s="168"/>
      <c r="C33" s="79" t="s">
        <v>100</v>
      </c>
      <c r="D33" s="168"/>
      <c r="E33" s="168"/>
      <c r="F33" s="140">
        <v>2023</v>
      </c>
      <c r="G33" s="76" t="s">
        <v>147</v>
      </c>
      <c r="H33" s="171"/>
      <c r="I33" s="171"/>
      <c r="J33" s="171"/>
      <c r="K33" s="171"/>
      <c r="L33" s="139">
        <f t="shared" si="8"/>
        <v>26673710.670000002</v>
      </c>
      <c r="M33" s="81"/>
      <c r="N33" s="77">
        <v>24006339.600000001</v>
      </c>
      <c r="O33" s="81">
        <v>2667371.0699999998</v>
      </c>
      <c r="P33" s="167"/>
      <c r="Q33" s="28"/>
      <c r="R33" s="28"/>
      <c r="S33" s="28"/>
    </row>
    <row r="34" spans="1:19" ht="135.75" customHeight="1">
      <c r="A34" s="75">
        <v>7</v>
      </c>
      <c r="B34" s="168"/>
      <c r="C34" s="79" t="s">
        <v>101</v>
      </c>
      <c r="D34" s="168"/>
      <c r="E34" s="168"/>
      <c r="F34" s="140">
        <v>2023</v>
      </c>
      <c r="G34" s="76" t="s">
        <v>148</v>
      </c>
      <c r="H34" s="171"/>
      <c r="I34" s="171"/>
      <c r="J34" s="171"/>
      <c r="K34" s="171"/>
      <c r="L34" s="139">
        <f t="shared" si="8"/>
        <v>27540469.830000002</v>
      </c>
      <c r="M34" s="81"/>
      <c r="N34" s="77">
        <v>24786422.850000001</v>
      </c>
      <c r="O34" s="81">
        <v>2754046.98</v>
      </c>
      <c r="P34" s="167"/>
      <c r="Q34" s="28"/>
      <c r="R34" s="28"/>
      <c r="S34" s="28"/>
    </row>
    <row r="35" spans="1:19" ht="118.5" customHeight="1">
      <c r="A35" s="75">
        <v>8</v>
      </c>
      <c r="B35" s="168"/>
      <c r="C35" s="79" t="s">
        <v>102</v>
      </c>
      <c r="D35" s="168"/>
      <c r="E35" s="168"/>
      <c r="F35" s="140">
        <v>2023</v>
      </c>
      <c r="G35" s="76" t="s">
        <v>149</v>
      </c>
      <c r="H35" s="171"/>
      <c r="I35" s="171"/>
      <c r="J35" s="171"/>
      <c r="K35" s="171"/>
      <c r="L35" s="139">
        <f t="shared" si="8"/>
        <v>31882830.48</v>
      </c>
      <c r="M35" s="81"/>
      <c r="N35" s="77">
        <v>28694547.43</v>
      </c>
      <c r="O35" s="81">
        <v>3188283.05</v>
      </c>
      <c r="P35" s="167"/>
      <c r="Q35" s="28"/>
      <c r="R35" s="28"/>
      <c r="S35" s="28"/>
    </row>
    <row r="36" spans="1:19" ht="93" customHeight="1">
      <c r="A36" s="75">
        <v>9</v>
      </c>
      <c r="B36" s="168"/>
      <c r="C36" s="79" t="s">
        <v>103</v>
      </c>
      <c r="D36" s="168"/>
      <c r="E36" s="168"/>
      <c r="F36" s="140">
        <v>2023</v>
      </c>
      <c r="G36" s="76" t="s">
        <v>150</v>
      </c>
      <c r="H36" s="171"/>
      <c r="I36" s="171"/>
      <c r="J36" s="171"/>
      <c r="K36" s="171"/>
      <c r="L36" s="139">
        <f t="shared" si="8"/>
        <v>25531903.789999999</v>
      </c>
      <c r="M36" s="81"/>
      <c r="N36" s="77">
        <v>22978713.41</v>
      </c>
      <c r="O36" s="81">
        <v>2553190.38</v>
      </c>
      <c r="P36" s="167"/>
      <c r="Q36" s="28"/>
      <c r="R36" s="28"/>
      <c r="S36" s="28"/>
    </row>
    <row r="37" spans="1:19" ht="122.25" customHeight="1">
      <c r="A37" s="75">
        <v>10</v>
      </c>
      <c r="B37" s="168"/>
      <c r="C37" s="79" t="s">
        <v>104</v>
      </c>
      <c r="D37" s="168"/>
      <c r="E37" s="168"/>
      <c r="F37" s="140">
        <v>2023</v>
      </c>
      <c r="G37" s="76" t="s">
        <v>151</v>
      </c>
      <c r="H37" s="171"/>
      <c r="I37" s="171"/>
      <c r="J37" s="171"/>
      <c r="K37" s="171"/>
      <c r="L37" s="139">
        <f t="shared" si="8"/>
        <v>10894133.800000001</v>
      </c>
      <c r="M37" s="81"/>
      <c r="N37" s="77">
        <v>9804720.4199999999</v>
      </c>
      <c r="O37" s="81">
        <v>1089413.3799999999</v>
      </c>
      <c r="P37" s="167"/>
      <c r="Q37" s="28"/>
      <c r="R37" s="28"/>
      <c r="S37" s="28"/>
    </row>
    <row r="38" spans="1:19" ht="125.25" customHeight="1">
      <c r="A38" s="75">
        <v>11</v>
      </c>
      <c r="B38" s="168" t="s">
        <v>105</v>
      </c>
      <c r="C38" s="82" t="s">
        <v>106</v>
      </c>
      <c r="D38" s="168" t="s">
        <v>107</v>
      </c>
      <c r="E38" s="168" t="s">
        <v>108</v>
      </c>
      <c r="F38" s="140">
        <v>2023</v>
      </c>
      <c r="G38" s="136" t="s">
        <v>152</v>
      </c>
      <c r="H38" s="169">
        <f>SUM(L38:L45)</f>
        <v>264460098</v>
      </c>
      <c r="I38" s="169">
        <f t="shared" ref="I38:J38" si="9">SUM(M38:M45)</f>
        <v>0</v>
      </c>
      <c r="J38" s="169">
        <f t="shared" si="9"/>
        <v>238014088.19999999</v>
      </c>
      <c r="K38" s="169">
        <f>SUM(O38:O45)</f>
        <v>26446009.800000001</v>
      </c>
      <c r="L38" s="139">
        <v>32124268.800000001</v>
      </c>
      <c r="M38" s="81"/>
      <c r="N38" s="77">
        <v>28911841.920000002</v>
      </c>
      <c r="O38" s="81">
        <v>3212426.88</v>
      </c>
      <c r="P38" s="170">
        <f>(L38+L39+L40+L41+L42+L43+L44+L45)/H38</f>
        <v>1</v>
      </c>
      <c r="Q38" s="28"/>
      <c r="R38" s="28"/>
      <c r="S38" s="28"/>
    </row>
    <row r="39" spans="1:19" ht="88.5" customHeight="1">
      <c r="A39" s="75">
        <v>12</v>
      </c>
      <c r="B39" s="168"/>
      <c r="C39" s="82" t="s">
        <v>109</v>
      </c>
      <c r="D39" s="168"/>
      <c r="E39" s="168"/>
      <c r="F39" s="140">
        <v>2023</v>
      </c>
      <c r="G39" s="76" t="s">
        <v>153</v>
      </c>
      <c r="H39" s="169"/>
      <c r="I39" s="169"/>
      <c r="J39" s="169"/>
      <c r="K39" s="169"/>
      <c r="L39" s="139">
        <v>19099981.199999999</v>
      </c>
      <c r="M39" s="81"/>
      <c r="N39" s="77">
        <v>17189983.079999998</v>
      </c>
      <c r="O39" s="81">
        <v>1909998.12</v>
      </c>
      <c r="P39" s="170"/>
      <c r="Q39" s="28"/>
      <c r="R39" s="28"/>
      <c r="S39" s="28"/>
    </row>
    <row r="40" spans="1:19" ht="138" customHeight="1">
      <c r="A40" s="75">
        <v>13</v>
      </c>
      <c r="B40" s="168"/>
      <c r="C40" s="82" t="s">
        <v>110</v>
      </c>
      <c r="D40" s="168"/>
      <c r="E40" s="168"/>
      <c r="F40" s="140">
        <v>2023</v>
      </c>
      <c r="G40" s="76" t="s">
        <v>154</v>
      </c>
      <c r="H40" s="169"/>
      <c r="I40" s="169"/>
      <c r="J40" s="169"/>
      <c r="K40" s="169"/>
      <c r="L40" s="139">
        <v>51631726.799999997</v>
      </c>
      <c r="M40" s="81"/>
      <c r="N40" s="77">
        <v>46468554.119999997</v>
      </c>
      <c r="O40" s="81">
        <v>5163172.68</v>
      </c>
      <c r="P40" s="170"/>
      <c r="Q40" s="28"/>
      <c r="R40" s="28"/>
      <c r="S40" s="28"/>
    </row>
    <row r="41" spans="1:19" ht="115.5" customHeight="1">
      <c r="A41" s="75">
        <v>14</v>
      </c>
      <c r="B41" s="168"/>
      <c r="C41" s="82" t="s">
        <v>111</v>
      </c>
      <c r="D41" s="168"/>
      <c r="E41" s="168"/>
      <c r="F41" s="140">
        <v>2023</v>
      </c>
      <c r="G41" s="76" t="s">
        <v>155</v>
      </c>
      <c r="H41" s="169"/>
      <c r="I41" s="169"/>
      <c r="J41" s="169"/>
      <c r="K41" s="169"/>
      <c r="L41" s="139">
        <v>38835909.600000001</v>
      </c>
      <c r="M41" s="81"/>
      <c r="N41" s="77">
        <v>34952318.640000001</v>
      </c>
      <c r="O41" s="81">
        <v>3883590.96</v>
      </c>
      <c r="P41" s="170"/>
      <c r="Q41" s="28"/>
      <c r="R41" s="28"/>
      <c r="S41" s="28"/>
    </row>
    <row r="42" spans="1:19" ht="111" customHeight="1">
      <c r="A42" s="75">
        <v>15</v>
      </c>
      <c r="B42" s="168"/>
      <c r="C42" s="82" t="s">
        <v>112</v>
      </c>
      <c r="D42" s="168"/>
      <c r="E42" s="168"/>
      <c r="F42" s="140">
        <v>2023</v>
      </c>
      <c r="G42" s="80" t="s">
        <v>156</v>
      </c>
      <c r="H42" s="169"/>
      <c r="I42" s="169"/>
      <c r="J42" s="169"/>
      <c r="K42" s="169"/>
      <c r="L42" s="139">
        <v>15015628.800000001</v>
      </c>
      <c r="M42" s="81"/>
      <c r="N42" s="77">
        <v>13514065.92</v>
      </c>
      <c r="O42" s="81">
        <v>1501562.8799999999</v>
      </c>
      <c r="P42" s="170"/>
      <c r="Q42" s="28"/>
      <c r="R42" s="28"/>
      <c r="S42" s="28"/>
    </row>
    <row r="43" spans="1:19" ht="115.5" customHeight="1">
      <c r="A43" s="75">
        <v>16</v>
      </c>
      <c r="B43" s="168"/>
      <c r="C43" s="82" t="s">
        <v>113</v>
      </c>
      <c r="D43" s="168"/>
      <c r="E43" s="168"/>
      <c r="F43" s="140">
        <v>2023</v>
      </c>
      <c r="G43" s="80" t="s">
        <v>157</v>
      </c>
      <c r="H43" s="169"/>
      <c r="I43" s="169"/>
      <c r="J43" s="169"/>
      <c r="K43" s="169"/>
      <c r="L43" s="139">
        <v>45722934</v>
      </c>
      <c r="M43" s="81"/>
      <c r="N43" s="77">
        <v>41150640.600000001</v>
      </c>
      <c r="O43" s="81">
        <v>4572293.4000000004</v>
      </c>
      <c r="P43" s="170"/>
      <c r="Q43" s="28"/>
      <c r="R43" s="28"/>
      <c r="S43" s="28"/>
    </row>
    <row r="44" spans="1:19" ht="123" customHeight="1">
      <c r="A44" s="75">
        <v>17</v>
      </c>
      <c r="B44" s="168"/>
      <c r="C44" s="82" t="s">
        <v>114</v>
      </c>
      <c r="D44" s="168"/>
      <c r="E44" s="168"/>
      <c r="F44" s="140">
        <v>2023</v>
      </c>
      <c r="G44" s="80" t="s">
        <v>158</v>
      </c>
      <c r="H44" s="169"/>
      <c r="I44" s="169"/>
      <c r="J44" s="169"/>
      <c r="K44" s="169"/>
      <c r="L44" s="139">
        <v>26966285</v>
      </c>
      <c r="M44" s="81"/>
      <c r="N44" s="77">
        <v>24269656.5</v>
      </c>
      <c r="O44" s="81">
        <v>2696628.5</v>
      </c>
      <c r="P44" s="170"/>
      <c r="Q44" s="28"/>
      <c r="R44" s="28"/>
      <c r="S44" s="28"/>
    </row>
    <row r="45" spans="1:19" ht="125.25" customHeight="1">
      <c r="A45" s="75">
        <v>18</v>
      </c>
      <c r="B45" s="168"/>
      <c r="C45" s="82" t="s">
        <v>115</v>
      </c>
      <c r="D45" s="168"/>
      <c r="E45" s="168"/>
      <c r="F45" s="140">
        <v>2023</v>
      </c>
      <c r="G45" s="80" t="s">
        <v>159</v>
      </c>
      <c r="H45" s="169"/>
      <c r="I45" s="169"/>
      <c r="J45" s="169"/>
      <c r="K45" s="169"/>
      <c r="L45" s="139">
        <v>35063363.799999997</v>
      </c>
      <c r="M45" s="78"/>
      <c r="N45" s="77">
        <v>31557027.420000002</v>
      </c>
      <c r="O45" s="78">
        <v>3506336.38</v>
      </c>
      <c r="P45" s="170"/>
      <c r="Q45" s="28"/>
      <c r="R45" s="28"/>
      <c r="S45" s="28"/>
    </row>
    <row r="46" spans="1:19" ht="18.75">
      <c r="A46" s="83"/>
      <c r="B46" s="84"/>
      <c r="C46" s="85"/>
      <c r="D46" s="69"/>
      <c r="E46" s="86"/>
      <c r="G46" s="87"/>
      <c r="L46" s="88"/>
      <c r="M46" s="88"/>
      <c r="N46" s="88"/>
      <c r="O46" s="88"/>
    </row>
    <row r="47" spans="1:19" ht="47.25" customHeight="1">
      <c r="A47" s="83"/>
      <c r="B47" s="84"/>
      <c r="C47" s="85"/>
      <c r="D47" s="69"/>
      <c r="E47" s="86"/>
      <c r="G47" s="87"/>
      <c r="H47" s="88"/>
      <c r="I47" s="88"/>
      <c r="J47" s="88"/>
      <c r="K47" s="88"/>
      <c r="L47" s="88"/>
      <c r="M47" s="88"/>
      <c r="N47" s="88"/>
      <c r="O47" s="88"/>
    </row>
    <row r="48" spans="1:19" ht="75.75" customHeight="1">
      <c r="A48" s="83"/>
      <c r="B48" s="84"/>
      <c r="C48" s="85"/>
      <c r="D48" s="69"/>
      <c r="E48" s="86"/>
      <c r="G48" s="87"/>
      <c r="L48" s="88"/>
      <c r="M48" s="89"/>
    </row>
    <row r="49" spans="1:7" ht="60.75" customHeight="1">
      <c r="A49" s="83"/>
      <c r="B49" s="84"/>
      <c r="C49" s="85"/>
      <c r="E49" s="86"/>
      <c r="G49" s="87"/>
    </row>
    <row r="50" spans="1:7" ht="30.75" customHeight="1">
      <c r="A50" s="83"/>
      <c r="B50" s="84"/>
      <c r="C50" s="85"/>
      <c r="E50" s="86"/>
      <c r="G50" s="87"/>
    </row>
    <row r="51" spans="1:7" ht="80.45" customHeight="1">
      <c r="A51" s="83"/>
      <c r="B51" s="84"/>
      <c r="C51" s="85"/>
      <c r="E51" s="86"/>
      <c r="G51" s="87"/>
    </row>
    <row r="52" spans="1:7" ht="35.450000000000003" customHeight="1">
      <c r="G52" s="87"/>
    </row>
    <row r="53" spans="1:7" ht="26.45" customHeight="1">
      <c r="G53" s="87"/>
    </row>
  </sheetData>
  <mergeCells count="48">
    <mergeCell ref="H2:P2"/>
    <mergeCell ref="Q2:S2"/>
    <mergeCell ref="H3:K3"/>
    <mergeCell ref="L3:O3"/>
    <mergeCell ref="A5:E5"/>
    <mergeCell ref="A6:F6"/>
    <mergeCell ref="A12:A15"/>
    <mergeCell ref="B12:B15"/>
    <mergeCell ref="D12:D15"/>
    <mergeCell ref="E12:E15"/>
    <mergeCell ref="F12:F15"/>
    <mergeCell ref="N12:N15"/>
    <mergeCell ref="O12:O15"/>
    <mergeCell ref="P12:P15"/>
    <mergeCell ref="Q12:Q15"/>
    <mergeCell ref="H12:H15"/>
    <mergeCell ref="I12:I15"/>
    <mergeCell ref="J12:J15"/>
    <mergeCell ref="K12:K15"/>
    <mergeCell ref="L12:L15"/>
    <mergeCell ref="R12:R15"/>
    <mergeCell ref="S12:S15"/>
    <mergeCell ref="A27:F27"/>
    <mergeCell ref="B28:B30"/>
    <mergeCell ref="D28:D30"/>
    <mergeCell ref="E28:E30"/>
    <mergeCell ref="H28:H30"/>
    <mergeCell ref="I28:I30"/>
    <mergeCell ref="J28:J30"/>
    <mergeCell ref="K28:K30"/>
    <mergeCell ref="P28:P30"/>
    <mergeCell ref="M12:M15"/>
    <mergeCell ref="K31:K37"/>
    <mergeCell ref="B31:B37"/>
    <mergeCell ref="D31:D37"/>
    <mergeCell ref="E31:E37"/>
    <mergeCell ref="P31:P37"/>
    <mergeCell ref="B38:B45"/>
    <mergeCell ref="D38:D45"/>
    <mergeCell ref="E38:E45"/>
    <mergeCell ref="H38:H45"/>
    <mergeCell ref="I38:I45"/>
    <mergeCell ref="J38:J45"/>
    <mergeCell ref="K38:K45"/>
    <mergeCell ref="P38:P45"/>
    <mergeCell ref="H31:H37"/>
    <mergeCell ref="I31:I37"/>
    <mergeCell ref="J31:J37"/>
  </mergeCells>
  <conditionalFormatting sqref="P7:P12">
    <cfRule type="colorScale" priority="51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1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1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1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1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2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21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8 P31">
    <cfRule type="colorScale" priority="530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8">
    <cfRule type="colorScale" priority="53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3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3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3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3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3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3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3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3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8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81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31 P28">
    <cfRule type="colorScale" priority="582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31">
    <cfRule type="colorScale" priority="58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8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8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8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8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8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8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9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9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9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93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7:P12">
    <cfRule type="colorScale" priority="594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31">
    <cfRule type="colorScale" priority="512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8">
    <cfRule type="colorScale" priority="46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6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6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6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6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6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6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6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6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1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11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8">
    <cfRule type="colorScale" priority="460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31">
    <cfRule type="colorScale" priority="44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9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7:P12">
    <cfRule type="colorScale" priority="43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3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3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3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3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3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3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4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4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4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4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4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4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46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8">
    <cfRule type="colorScale" priority="416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8">
    <cfRule type="colorScale" priority="36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6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6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6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6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1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1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1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1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1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15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31">
    <cfRule type="colorScale" priority="364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31">
    <cfRule type="colorScale" priority="35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5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5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5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5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5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5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6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6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6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63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31">
    <cfRule type="colorScale" priority="352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8">
    <cfRule type="colorScale" priority="30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0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0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0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0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0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0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0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0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5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51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8">
    <cfRule type="colorScale" priority="300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31">
    <cfRule type="colorScale" priority="28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9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7:P12">
    <cfRule type="colorScale" priority="25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5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5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8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8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8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8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8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85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7:P12">
    <cfRule type="colorScale" priority="16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6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6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6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6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6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6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6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6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1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1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1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1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1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1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1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1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18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16:P19">
    <cfRule type="colorScale" priority="24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4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4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4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5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5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5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5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5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5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5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5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5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5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5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5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5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5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5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7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7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72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16:P19">
    <cfRule type="colorScale" priority="11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6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9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9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9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9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9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9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9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9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1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1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12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7:P12 P19:P26">
    <cfRule type="colorScale" priority="1131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16:P26">
    <cfRule type="colorScale" priority="113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3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3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3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3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3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3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40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7:P12 P19:P26">
    <cfRule type="colorScale" priority="114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42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16:P26">
    <cfRule type="colorScale" priority="114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4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4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4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4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5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5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5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5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5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5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5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5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5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5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60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7:P12 P19:P26">
    <cfRule type="colorScale" priority="116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6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63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0:P26">
    <cfRule type="colorScale" priority="119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0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1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2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30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7:P12 P19:P26">
    <cfRule type="colorScale" priority="123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3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3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3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3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36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0:P26">
    <cfRule type="colorScale" priority="130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0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0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1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2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3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4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5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6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70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0:P25">
    <cfRule type="colorScale" priority="6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6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6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6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6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6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conditionalFormatting sqref="P20:P25">
    <cfRule type="colorScale" priority="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1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2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3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4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4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5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6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7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8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59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60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61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62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63">
      <colorScale>
        <cfvo type="percent" val="0"/>
        <cfvo type="percentile" val="50"/>
        <cfvo type="percent" val="100"/>
        <color rgb="FFE6B9B8"/>
        <color rgb="FFFFEB84"/>
        <color rgb="FFEBF1DE"/>
      </colorScale>
    </cfRule>
    <cfRule type="colorScale" priority="64">
      <colorScale>
        <cfvo type="percent" val="0"/>
        <cfvo type="percentile" val="50"/>
        <cfvo type="percent" val="100"/>
        <color rgb="FFE6B9B8"/>
        <color rgb="FFFFEB84"/>
        <color rgb="FFEBF1DE"/>
      </colorScale>
    </cfRule>
  </conditionalFormatting>
  <pageMargins left="0.31527777777777799" right="0.196527777777778" top="0.74791666666666701" bottom="0.74791666666666701" header="0.511811023622047" footer="0.511811023622047"/>
  <pageSetup paperSize="9"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KT66"/>
  <sheetViews>
    <sheetView zoomScale="60" zoomScaleNormal="60" workbookViewId="0">
      <pane xSplit="6" ySplit="3" topLeftCell="G4" activePane="bottomRight" state="frozen"/>
      <selection pane="topRight" activeCell="AL1" sqref="AL1"/>
      <selection pane="bottomLeft" activeCell="A4" sqref="A4"/>
      <selection pane="bottomRight" activeCell="E7" sqref="E7"/>
    </sheetView>
  </sheetViews>
  <sheetFormatPr defaultColWidth="9.140625" defaultRowHeight="15"/>
  <cols>
    <col min="1" max="1" width="6.42578125" style="90" customWidth="1"/>
    <col min="2" max="2" width="29.85546875" style="90" customWidth="1"/>
    <col min="3" max="3" width="30" style="90" customWidth="1"/>
    <col min="4" max="4" width="22.42578125" style="90" customWidth="1"/>
    <col min="5" max="5" width="41.28515625" style="90" customWidth="1"/>
    <col min="6" max="6" width="17.42578125" style="90" customWidth="1"/>
    <col min="7" max="7" width="54.85546875" style="90" customWidth="1"/>
    <col min="8" max="982" width="9.140625" style="90"/>
  </cols>
  <sheetData>
    <row r="3" spans="1:7" ht="64.5" customHeight="1">
      <c r="A3" s="91" t="s">
        <v>2</v>
      </c>
      <c r="B3" s="92" t="s">
        <v>3</v>
      </c>
      <c r="C3" s="92" t="s">
        <v>4</v>
      </c>
      <c r="D3" s="92" t="s">
        <v>5</v>
      </c>
      <c r="E3" s="92" t="s">
        <v>6</v>
      </c>
      <c r="F3" s="93" t="s">
        <v>7</v>
      </c>
      <c r="G3" s="94" t="s">
        <v>176</v>
      </c>
    </row>
    <row r="4" spans="1:7" ht="231" customHeight="1">
      <c r="A4" s="95">
        <v>1</v>
      </c>
      <c r="B4" s="96" t="s">
        <v>116</v>
      </c>
      <c r="C4" s="97" t="s">
        <v>117</v>
      </c>
      <c r="D4" s="98" t="s">
        <v>118</v>
      </c>
      <c r="E4" s="99" t="s">
        <v>117</v>
      </c>
      <c r="F4" s="100" t="s">
        <v>119</v>
      </c>
      <c r="G4" s="102" t="s">
        <v>120</v>
      </c>
    </row>
    <row r="5" spans="1:7" ht="231" customHeight="1">
      <c r="A5" s="103">
        <v>2</v>
      </c>
      <c r="B5" s="96" t="s">
        <v>165</v>
      </c>
      <c r="C5" s="104" t="s">
        <v>121</v>
      </c>
      <c r="D5" s="105" t="s">
        <v>164</v>
      </c>
      <c r="E5" s="105" t="s">
        <v>122</v>
      </c>
      <c r="F5" s="106" t="s">
        <v>61</v>
      </c>
      <c r="G5" s="101" t="s">
        <v>175</v>
      </c>
    </row>
    <row r="6" spans="1:7" ht="266.25" customHeight="1">
      <c r="A6" s="107">
        <v>3</v>
      </c>
      <c r="B6" s="96" t="s">
        <v>116</v>
      </c>
      <c r="C6" s="108" t="s">
        <v>123</v>
      </c>
      <c r="D6" s="109" t="s">
        <v>124</v>
      </c>
      <c r="E6" s="110" t="s">
        <v>125</v>
      </c>
      <c r="F6" s="111">
        <v>2023</v>
      </c>
      <c r="G6" s="102" t="s">
        <v>160</v>
      </c>
    </row>
    <row r="7" spans="1:7" ht="409.6" customHeight="1">
      <c r="A7" s="103">
        <v>4</v>
      </c>
      <c r="B7" s="96" t="s">
        <v>126</v>
      </c>
      <c r="C7" s="104" t="s">
        <v>127</v>
      </c>
      <c r="D7" s="112" t="s">
        <v>128</v>
      </c>
      <c r="E7" s="105" t="s">
        <v>129</v>
      </c>
      <c r="F7" s="106">
        <v>2023</v>
      </c>
      <c r="G7" s="163" t="s">
        <v>179</v>
      </c>
    </row>
    <row r="8" spans="1:7" ht="149.25" customHeight="1">
      <c r="A8" s="103">
        <v>5</v>
      </c>
      <c r="B8" s="96" t="s">
        <v>130</v>
      </c>
      <c r="C8" s="97" t="s">
        <v>131</v>
      </c>
      <c r="D8" s="98" t="s">
        <v>132</v>
      </c>
      <c r="E8" s="99" t="s">
        <v>131</v>
      </c>
      <c r="F8" s="100">
        <v>2023</v>
      </c>
      <c r="G8" s="113" t="s">
        <v>133</v>
      </c>
    </row>
    <row r="9" spans="1:7" ht="173.25" customHeight="1">
      <c r="A9" s="103">
        <v>6</v>
      </c>
      <c r="B9" s="114" t="s">
        <v>134</v>
      </c>
      <c r="C9" s="104" t="s">
        <v>135</v>
      </c>
      <c r="D9" s="112" t="s">
        <v>136</v>
      </c>
      <c r="E9" s="115"/>
      <c r="F9" s="116"/>
      <c r="G9" s="117"/>
    </row>
    <row r="10" spans="1:7" ht="153" customHeight="1">
      <c r="A10" s="103">
        <v>7</v>
      </c>
      <c r="B10" s="96" t="s">
        <v>137</v>
      </c>
      <c r="C10" s="97" t="s">
        <v>138</v>
      </c>
      <c r="D10" s="98" t="s">
        <v>139</v>
      </c>
      <c r="E10" s="118"/>
      <c r="F10" s="119"/>
      <c r="G10" s="117"/>
    </row>
    <row r="11" spans="1:7" ht="156.75" customHeight="1">
      <c r="A11" s="103">
        <v>8</v>
      </c>
      <c r="B11" s="120" t="s">
        <v>116</v>
      </c>
      <c r="C11" s="104" t="s">
        <v>140</v>
      </c>
      <c r="D11" s="112" t="s">
        <v>141</v>
      </c>
      <c r="E11" s="105"/>
      <c r="F11" s="121"/>
      <c r="G11" s="117"/>
    </row>
    <row r="12" spans="1:7" ht="183.75" customHeight="1">
      <c r="A12" s="122"/>
    </row>
    <row r="13" spans="1:7" ht="195" customHeight="1">
      <c r="A13" s="123"/>
      <c r="B13" s="124"/>
      <c r="C13" s="125"/>
      <c r="D13" s="124"/>
      <c r="E13" s="125"/>
      <c r="F13" s="125"/>
    </row>
    <row r="14" spans="1:7" ht="229.9" customHeight="1">
      <c r="A14" s="123"/>
      <c r="B14" s="126"/>
      <c r="C14" s="125"/>
      <c r="D14" s="126"/>
      <c r="E14" s="127"/>
      <c r="F14" s="127"/>
    </row>
    <row r="15" spans="1:7" ht="83.25" customHeight="1">
      <c r="A15" s="123"/>
      <c r="B15" s="126"/>
      <c r="C15" s="125"/>
      <c r="D15" s="126"/>
      <c r="E15" s="127"/>
      <c r="F15" s="127"/>
    </row>
    <row r="16" spans="1:7" ht="66.75" customHeight="1">
      <c r="A16" s="123"/>
      <c r="B16" s="128"/>
      <c r="C16" s="125"/>
      <c r="D16" s="124"/>
      <c r="E16" s="128"/>
      <c r="F16" s="128"/>
    </row>
    <row r="17" spans="1:6" ht="63.75" customHeight="1">
      <c r="A17" s="123"/>
      <c r="B17" s="128"/>
      <c r="C17" s="125"/>
      <c r="D17" s="124"/>
      <c r="E17" s="128"/>
      <c r="F17" s="128"/>
    </row>
    <row r="18" spans="1:6" ht="71.45" customHeight="1">
      <c r="A18" s="123"/>
      <c r="B18" s="128"/>
      <c r="C18" s="125"/>
      <c r="D18" s="124"/>
      <c r="E18" s="128"/>
      <c r="F18" s="128"/>
    </row>
    <row r="19" spans="1:6" ht="71.45" customHeight="1">
      <c r="A19" s="123"/>
      <c r="B19" s="129"/>
      <c r="C19" s="125"/>
      <c r="E19" s="129"/>
      <c r="F19" s="129"/>
    </row>
    <row r="20" spans="1:6" ht="95.25" customHeight="1">
      <c r="A20" s="123"/>
      <c r="B20" s="129"/>
      <c r="C20" s="125"/>
      <c r="E20" s="129"/>
      <c r="F20" s="129"/>
    </row>
    <row r="21" spans="1:6" ht="95.25" customHeight="1">
      <c r="A21" s="123"/>
      <c r="B21" s="129"/>
      <c r="C21" s="125"/>
      <c r="E21" s="129"/>
      <c r="F21" s="129"/>
    </row>
    <row r="22" spans="1:6" ht="95.25" customHeight="1">
      <c r="A22" s="123"/>
      <c r="B22" s="129"/>
      <c r="C22" s="125"/>
      <c r="E22" s="129"/>
      <c r="F22" s="129"/>
    </row>
    <row r="23" spans="1:6" ht="113.25" customHeight="1">
      <c r="A23" s="123"/>
      <c r="B23" s="124"/>
      <c r="C23" s="125"/>
      <c r="D23" s="124"/>
      <c r="E23" s="128"/>
      <c r="F23" s="128"/>
    </row>
    <row r="24" spans="1:6" ht="116.45" customHeight="1">
      <c r="A24" s="123"/>
      <c r="B24" s="124"/>
      <c r="C24" s="125"/>
      <c r="D24" s="124"/>
      <c r="E24" s="128"/>
      <c r="F24" s="128"/>
    </row>
    <row r="25" spans="1:6" ht="116.45" customHeight="1">
      <c r="A25" s="123"/>
      <c r="B25" s="124"/>
      <c r="C25" s="125"/>
      <c r="D25" s="124"/>
      <c r="E25" s="128"/>
      <c r="F25" s="128"/>
    </row>
    <row r="26" spans="1:6" ht="170.45" customHeight="1">
      <c r="A26" s="123"/>
      <c r="B26" s="124"/>
      <c r="C26" s="125"/>
      <c r="D26" s="124"/>
      <c r="E26" s="128"/>
      <c r="F26" s="128"/>
    </row>
    <row r="27" spans="1:6" ht="47.25" customHeight="1">
      <c r="A27" s="123"/>
      <c r="B27" s="124"/>
      <c r="C27" s="125"/>
      <c r="D27" s="124"/>
      <c r="E27" s="128"/>
      <c r="F27" s="128"/>
    </row>
    <row r="28" spans="1:6" ht="77.25" customHeight="1">
      <c r="A28" s="123"/>
      <c r="B28" s="124"/>
      <c r="C28" s="125"/>
      <c r="D28" s="124"/>
      <c r="E28" s="128"/>
      <c r="F28" s="128"/>
    </row>
    <row r="29" spans="1:6" ht="101.25" customHeight="1">
      <c r="A29" s="123"/>
      <c r="B29" s="124"/>
      <c r="C29" s="125"/>
      <c r="D29" s="124"/>
      <c r="E29" s="128"/>
      <c r="F29" s="128"/>
    </row>
    <row r="30" spans="1:6" ht="45" customHeight="1">
      <c r="A30" s="123"/>
      <c r="B30" s="128"/>
      <c r="C30" s="125"/>
      <c r="D30" s="124"/>
      <c r="E30" s="128"/>
      <c r="F30" s="128"/>
    </row>
    <row r="31" spans="1:6" ht="45" customHeight="1">
      <c r="A31" s="123"/>
      <c r="B31" s="128"/>
      <c r="C31" s="125"/>
      <c r="D31" s="124"/>
      <c r="E31" s="128"/>
      <c r="F31" s="128"/>
    </row>
    <row r="32" spans="1:6" ht="99" customHeight="1">
      <c r="A32" s="123"/>
      <c r="B32" s="128"/>
      <c r="C32" s="125"/>
      <c r="D32" s="124"/>
      <c r="E32" s="128"/>
      <c r="F32" s="128"/>
    </row>
    <row r="33" spans="1:6" ht="83.25" customHeight="1">
      <c r="A33" s="123"/>
      <c r="B33" s="128"/>
      <c r="C33" s="125"/>
      <c r="D33" s="124"/>
      <c r="E33" s="128"/>
      <c r="F33" s="128"/>
    </row>
    <row r="34" spans="1:6" ht="54" customHeight="1">
      <c r="A34" s="123"/>
      <c r="B34" s="128"/>
      <c r="C34" s="125"/>
      <c r="D34" s="124"/>
      <c r="E34" s="128"/>
      <c r="F34" s="128"/>
    </row>
    <row r="35" spans="1:6" ht="71.45" customHeight="1">
      <c r="A35" s="123"/>
      <c r="B35" s="128"/>
      <c r="C35" s="125"/>
      <c r="D35" s="124"/>
      <c r="E35" s="128"/>
      <c r="F35" s="128"/>
    </row>
    <row r="36" spans="1:6" ht="62.45" customHeight="1">
      <c r="A36" s="123"/>
      <c r="B36" s="130"/>
      <c r="C36" s="125"/>
      <c r="D36" s="126"/>
      <c r="E36" s="130"/>
      <c r="F36" s="130"/>
    </row>
    <row r="37" spans="1:6" ht="36.75" customHeight="1">
      <c r="A37" s="123"/>
      <c r="B37" s="130"/>
      <c r="C37" s="125"/>
      <c r="D37" s="126"/>
      <c r="E37" s="130"/>
      <c r="F37" s="130"/>
    </row>
    <row r="38" spans="1:6" ht="36.75" customHeight="1">
      <c r="A38" s="123"/>
      <c r="B38" s="130"/>
      <c r="C38" s="125"/>
      <c r="D38" s="126"/>
      <c r="E38" s="130"/>
      <c r="F38" s="130"/>
    </row>
    <row r="39" spans="1:6" ht="36.75" customHeight="1">
      <c r="A39" s="123"/>
      <c r="B39" s="130"/>
      <c r="C39" s="125"/>
      <c r="D39" s="126"/>
      <c r="E39" s="130"/>
      <c r="F39" s="130"/>
    </row>
    <row r="40" spans="1:6" ht="36.75" customHeight="1">
      <c r="A40" s="123"/>
      <c r="B40" s="130"/>
      <c r="C40" s="125"/>
      <c r="D40" s="126"/>
      <c r="E40" s="130"/>
      <c r="F40" s="130"/>
    </row>
    <row r="41" spans="1:6" ht="59.25" customHeight="1">
      <c r="A41" s="122"/>
      <c r="B41" s="131"/>
      <c r="C41" s="131"/>
      <c r="D41" s="131"/>
      <c r="E41" s="131"/>
      <c r="F41" s="131"/>
    </row>
    <row r="42" spans="1:6" ht="48.75" customHeight="1">
      <c r="A42" s="132"/>
      <c r="B42" s="133"/>
      <c r="C42" s="134"/>
      <c r="D42" s="135"/>
      <c r="E42" s="129"/>
      <c r="F42" s="129"/>
    </row>
    <row r="43" spans="1:6" ht="57.75" customHeight="1">
      <c r="A43" s="132"/>
      <c r="B43" s="133"/>
      <c r="C43" s="134"/>
      <c r="D43" s="135"/>
      <c r="E43" s="129"/>
      <c r="F43" s="129"/>
    </row>
    <row r="44" spans="1:6" ht="78.75" customHeight="1">
      <c r="A44" s="132"/>
      <c r="B44" s="133"/>
      <c r="C44" s="134"/>
      <c r="D44" s="135"/>
      <c r="E44" s="129"/>
      <c r="F44" s="129"/>
    </row>
    <row r="45" spans="1:6" ht="71.45" customHeight="1">
      <c r="A45" s="132"/>
      <c r="B45" s="133"/>
      <c r="C45" s="134"/>
      <c r="E45" s="129"/>
      <c r="F45" s="129"/>
    </row>
    <row r="46" spans="1:6" ht="60" customHeight="1">
      <c r="A46" s="132"/>
      <c r="B46" s="133"/>
      <c r="C46" s="134"/>
      <c r="E46" s="129"/>
      <c r="F46" s="129"/>
    </row>
    <row r="47" spans="1:6" ht="30.75" customHeight="1">
      <c r="A47" s="132"/>
      <c r="B47" s="133"/>
      <c r="C47" s="134"/>
      <c r="E47" s="129"/>
      <c r="F47" s="129"/>
    </row>
    <row r="48" spans="1:6" ht="31.7" customHeight="1"/>
    <row r="49" ht="73.5" customHeight="1"/>
    <row r="50" ht="71.45" customHeight="1"/>
    <row r="51" ht="33.75" customHeight="1"/>
    <row r="52" ht="60.75" customHeight="1"/>
    <row r="53" ht="34.5" customHeight="1"/>
    <row r="54" ht="60.75" customHeight="1"/>
    <row r="55" ht="54.75" customHeight="1"/>
    <row r="56" ht="45.75" customHeight="1"/>
    <row r="57" ht="54.75" customHeight="1"/>
    <row r="60" ht="47.25" customHeight="1"/>
    <row r="61" ht="75.75" customHeight="1"/>
    <row r="62" ht="60.75" customHeight="1"/>
    <row r="63" ht="30.75" customHeight="1"/>
    <row r="64" ht="80.45" customHeight="1"/>
    <row r="65" ht="35.450000000000003" customHeight="1"/>
    <row r="66" ht="26.45" customHeight="1"/>
  </sheetData>
  <pageMargins left="0.70833333333333304" right="0.70833333333333304" top="0.74791666666666701" bottom="0.74791666666666701" header="0.511811023622047" footer="0.511811023622047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Объекты 2023 года (РП РМДС)</vt:lpstr>
      <vt:lpstr>Объекты 2023 года (РП ОМРДХ)</vt:lpstr>
    </vt:vector>
  </TitlesOfParts>
  <Company>ММБУ "УДХ"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Андрей Романович</dc:creator>
  <dc:description/>
  <cp:lastModifiedBy>tolstenko</cp:lastModifiedBy>
  <cp:revision>2</cp:revision>
  <cp:lastPrinted>2023-05-17T11:02:09Z</cp:lastPrinted>
  <dcterms:created xsi:type="dcterms:W3CDTF">2020-04-15T06:30:19Z</dcterms:created>
  <dcterms:modified xsi:type="dcterms:W3CDTF">2024-02-14T16:28:16Z</dcterms:modified>
  <dc:language>ru-RU</dc:language>
</cp:coreProperties>
</file>